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05" activeTab="0"/>
  </bookViews>
  <sheets>
    <sheet name="2001 Taxes" sheetId="1" r:id="rId1"/>
    <sheet name="Totals" sheetId="2" r:id="rId2"/>
    <sheet name="Summary" sheetId="3" r:id="rId3"/>
  </sheets>
  <definedNames>
    <definedName name="_xlnm.Print_Area" localSheetId="0">'2001 Taxes'!$A:$IV</definedName>
    <definedName name="_xlnm.Print_Titles" localSheetId="0">'2001 Taxes'!$A:$D,'2001 Taxes'!$2:$3</definedName>
  </definedNames>
  <calcPr fullCalcOnLoad="1"/>
</workbook>
</file>

<file path=xl/sharedStrings.xml><?xml version="1.0" encoding="utf-8"?>
<sst xmlns="http://schemas.openxmlformats.org/spreadsheetml/2006/main" count="1848" uniqueCount="1188">
  <si>
    <t>Municipalities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</si>
  <si>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</si>
  <si>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</si>
  <si>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</si>
  <si>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</si>
  <si>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</si>
  <si>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</si>
  <si>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</si>
  <si>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</si>
  <si>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</si>
  <si>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</si>
  <si>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</si>
  <si>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</si>
  <si>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</si>
  <si>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</si>
  <si>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</si>
  <si>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</si>
  <si>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</si>
  <si>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</si>
  <si>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</si>
  <si>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</si>
  <si>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</si>
  <si>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</si>
  <si>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</si>
  <si>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</si>
  <si>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</si>
  <si>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</si>
  <si>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</si>
  <si>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</si>
  <si>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</si>
  <si>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</si>
  <si>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</si>
  <si>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</si>
  <si>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</si>
  <si>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</si>
  <si>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</si>
  <si>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</si>
  <si>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</si>
  <si>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</si>
  <si>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</si>
  <si>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</si>
  <si>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</si>
  <si>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</si>
  <si>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</si>
  <si>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</si>
  <si>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</si>
  <si>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</si>
  <si>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</si>
  <si>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</si>
  <si>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</si>
  <si>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</si>
  <si>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</si>
  <si>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</si>
  <si>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</si>
  <si>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</si>
  <si>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S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</si>
  <si>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</si>
  <si>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</si>
  <si>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</si>
  <si>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</si>
  <si>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</si>
  <si>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</si>
  <si>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</si>
  <si>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</si>
  <si>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</si>
  <si>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</si>
  <si>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</si>
  <si>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</si>
  <si>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</si>
  <si>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</si>
  <si>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</si>
  <si>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</si>
  <si>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</si>
  <si>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</si>
  <si>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</si>
  <si>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</si>
  <si>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</si>
  <si>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</si>
  <si>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</si>
  <si>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</si>
  <si>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</si>
  <si>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</si>
  <si>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</si>
  <si>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</si>
  <si>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</si>
  <si>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</si>
  <si>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</si>
  <si>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</si>
  <si>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</si>
  <si>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</si>
  <si>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</si>
  <si>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</si>
  <si>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</si>
  <si>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</si>
  <si>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</si>
  <si>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</si>
  <si>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</si>
  <si>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</si>
  <si>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</si>
  <si>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</si>
  <si>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</si>
  <si>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</si>
  <si>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</si>
  <si>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</si>
  <si>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</si>
  <si>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</si>
  <si>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</si>
  <si>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</si>
  <si>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</si>
  <si>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</si>
  <si>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</si>
  <si>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</si>
  <si>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</si>
  <si>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</si>
  <si>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</si>
  <si>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</si>
  <si>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</si>
  <si>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</si>
  <si>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</si>
  <si>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</si>
  <si>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</si>
  <si>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</si>
  <si>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</si>
  <si>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</si>
  <si>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</si>
  <si>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</si>
  <si>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</si>
  <si>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</si>
  <si>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</si>
  <si>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</si>
  <si>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</si>
  <si>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</si>
  <si>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</si>
  <si>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</si>
  <si>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</si>
  <si>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</si>
  <si>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</si>
  <si>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</si>
  <si>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</si>
  <si>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</si>
  <si>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</si>
  <si>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</si>
  <si>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</si>
  <si>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</si>
  <si>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</si>
  <si>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</si>
  <si>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</si>
  <si>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</si>
  <si>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</si>
  <si>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</si>
  <si>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</si>
  <si>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</si>
  <si>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</si>
  <si>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</si>
  <si>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</si>
  <si>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</si>
  <si>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</si>
  <si>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</si>
  <si>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</si>
  <si>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</si>
  <si>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</si>
  <si>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</si>
  <si>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</si>
  <si>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</si>
  <si>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</si>
  <si>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</si>
  <si>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</si>
  <si>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</si>
  <si>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</si>
  <si>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</si>
  <si>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</si>
  <si>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</si>
  <si>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</si>
  <si>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</si>
  <si>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</si>
  <si>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</si>
  <si>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</si>
  <si>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</si>
  <si>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</si>
  <si>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</si>
  <si>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</si>
  <si>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</si>
  <si>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</si>
  <si>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</si>
  <si>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</si>
  <si>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</si>
  <si>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</si>
  <si>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</si>
  <si>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</si>
  <si>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</si>
  <si>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</si>
  <si>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</si>
  <si>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</si>
  <si>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</si>
  <si>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</si>
  <si>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</si>
  <si>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</si>
  <si>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</si>
  <si>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</si>
  <si>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</si>
  <si>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</si>
  <si>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</si>
  <si>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</si>
  <si>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</si>
  <si>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</si>
  <si>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</si>
  <si>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</si>
  <si>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</si>
  <si>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</si>
  <si>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</si>
  <si>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</si>
  <si>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</si>
  <si>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</si>
  <si>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</si>
  <si>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</si>
  <si>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</si>
  <si>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</si>
  <si>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</si>
  <si>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</si>
  <si>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</si>
  <si>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</si>
  <si>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</si>
  <si>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</si>
  <si>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</si>
  <si>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</si>
  <si>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</si>
  <si>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</si>
  <si>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</si>
  <si>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</si>
  <si>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</si>
  <si>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</si>
  <si>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</si>
  <si>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</si>
  <si>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</si>
  <si>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</si>
  <si>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</si>
  <si>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</si>
  <si>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</si>
  <si>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</si>
  <si>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</si>
  <si>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</si>
  <si>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</si>
  <si>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</si>
  <si>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</si>
  <si>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</si>
  <si>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</si>
  <si>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</si>
  <si>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</si>
  <si>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</si>
  <si>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</si>
  <si>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</si>
  <si>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</si>
  <si>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</si>
  <si>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</si>
  <si>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</si>
  <si>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</si>
  <si>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</si>
  <si>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</si>
  <si>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</si>
  <si>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</si>
  <si>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</si>
  <si>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</si>
  <si>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</si>
  <si>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</si>
  <si>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</si>
  <si>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</si>
  <si>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</si>
  <si>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</si>
  <si>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</si>
  <si>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</si>
  <si>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</si>
  <si>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</si>
  <si>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</si>
  <si>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</si>
  <si>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</si>
  <si>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</si>
  <si>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</si>
  <si>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</si>
  <si>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</si>
  <si>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</si>
  <si>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</si>
  <si>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</si>
  <si>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</si>
  <si>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</si>
  <si>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</si>
  <si>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</si>
  <si>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</si>
  <si>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</si>
  <si>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</si>
  <si>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</si>
  <si>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</si>
  <si>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</si>
  <si>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</si>
  <si>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</si>
  <si>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</si>
  <si>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</si>
  <si>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</si>
  <si>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</si>
  <si>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</si>
  <si>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</si>
  <si>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</si>
  <si>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</si>
  <si>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</si>
  <si>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</si>
  <si>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</si>
  <si>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</si>
  <si>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</si>
  <si>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</si>
  <si>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</si>
  <si>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</si>
  <si>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</si>
  <si>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</si>
  <si>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</si>
  <si>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</si>
  <si>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</si>
  <si>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</si>
  <si>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</si>
  <si>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</si>
  <si>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</si>
  <si>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</si>
  <si>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</si>
  <si>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</si>
  <si>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</si>
  <si>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</si>
  <si>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</si>
  <si>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</si>
  <si>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</si>
  <si>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</si>
  <si>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</si>
  <si>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</si>
  <si>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</si>
  <si>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</si>
  <si>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</si>
  <si>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</si>
  <si>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</si>
  <si>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</si>
  <si>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</si>
  <si>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</si>
  <si>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</si>
  <si>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</si>
  <si>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</si>
  <si>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</si>
  <si>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</si>
  <si>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</si>
  <si>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</si>
  <si>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</si>
  <si>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</si>
  <si>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</si>
  <si>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</si>
  <si>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</si>
  <si>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</si>
  <si>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</si>
  <si>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</si>
  <si>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</si>
  <si>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</si>
  <si>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</si>
  <si>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</si>
  <si>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</si>
  <si>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</si>
  <si>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</si>
  <si>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</si>
  <si>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</si>
  <si>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</si>
  <si>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</si>
  <si>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</si>
  <si>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</si>
  <si>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</si>
  <si>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</si>
  <si>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</si>
  <si>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</si>
  <si>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</si>
  <si>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</si>
  <si>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</si>
  <si>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</si>
  <si>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</si>
  <si>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</si>
  <si>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</si>
  <si>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</si>
  <si>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</si>
  <si>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</si>
  <si>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</si>
  <si>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</si>
  <si>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</si>
  <si>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</si>
  <si>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</si>
  <si>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</si>
  <si>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</si>
  <si>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</si>
  <si>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</si>
  <si>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</si>
  <si>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</si>
  <si>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</si>
  <si>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</si>
  <si>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</si>
  <si>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</si>
  <si>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</si>
  <si>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</si>
  <si>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</si>
  <si>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</si>
  <si>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</si>
  <si>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</si>
  <si>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</si>
  <si>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</si>
  <si>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</si>
  <si>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</si>
  <si>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</si>
  <si>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</si>
  <si>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</si>
  <si>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</si>
  <si>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</si>
  <si>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</si>
  <si>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</si>
  <si>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</si>
  <si>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</si>
  <si>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</si>
  <si>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</si>
  <si>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</si>
  <si>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</si>
  <si>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</si>
  <si>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</si>
  <si>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</si>
  <si>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</si>
  <si>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</si>
  <si>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</si>
  <si>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</si>
  <si>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</si>
  <si>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</si>
  <si>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</si>
  <si>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</si>
  <si>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</si>
  <si>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</si>
  <si>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</si>
  <si>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</si>
  <si>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</si>
  <si>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</si>
  <si>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</si>
  <si>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</si>
  <si>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</si>
  <si>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</si>
  <si>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</si>
  <si>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</si>
  <si>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</si>
  <si>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</si>
  <si>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</si>
  <si>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</si>
  <si>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</si>
  <si>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</si>
  <si>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</si>
  <si>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</si>
  <si>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</si>
  <si>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</si>
  <si>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</si>
  <si>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</si>
  <si>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</si>
  <si>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</si>
  <si>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</si>
  <si>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</si>
  <si>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</si>
  <si>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</si>
  <si>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</si>
  <si>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</si>
  <si>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</si>
  <si>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</si>
  <si>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</si>
  <si>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</si>
  <si>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</si>
  <si>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</si>
  <si>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</si>
  <si>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</si>
  <si>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</si>
  <si>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</si>
  <si>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</si>
  <si>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</si>
  <si>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</si>
  <si>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</si>
  <si>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</si>
  <si>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</si>
  <si>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</si>
  <si>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</si>
  <si>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</si>
  <si>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</si>
  <si>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</si>
  <si>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</si>
  <si>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</si>
  <si>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</si>
  <si>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</si>
  <si>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</si>
  <si>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</si>
  <si>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</si>
  <si>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</si>
  <si>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</si>
  <si>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</si>
  <si>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</si>
  <si>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</si>
  <si>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</si>
  <si>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</si>
  <si>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</si>
  <si>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</si>
  <si>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</si>
  <si>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</si>
  <si>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</si>
  <si>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</si>
  <si>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</si>
  <si>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</si>
  <si>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</si>
  <si>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</si>
  <si>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</si>
  <si>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</si>
  <si>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</si>
  <si>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</si>
  <si>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</si>
  <si>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</si>
  <si>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</si>
  <si>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</si>
  <si>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</si>
  <si>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</si>
  <si>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</si>
  <si>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</si>
  <si>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</si>
  <si>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</si>
  <si>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</si>
  <si>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</si>
  <si>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</si>
  <si>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</si>
  <si>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</si>
  <si>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</si>
  <si>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</si>
  <si>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</si>
  <si>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</si>
  <si>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</si>
  <si>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</si>
  <si>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</si>
  <si>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</si>
  <si>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</si>
  <si>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</si>
  <si>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</si>
  <si>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</si>
  <si>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</si>
  <si>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</si>
  <si>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</si>
  <si>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</si>
  <si>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</si>
  <si>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</si>
  <si>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</si>
  <si>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</si>
  <si>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</si>
  <si>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</si>
  <si>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</si>
  <si>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</si>
  <si>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</si>
  <si>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</si>
  <si>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</si>
  <si>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</si>
  <si>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</si>
  <si>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</si>
  <si>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</si>
  <si>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</si>
  <si>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</si>
  <si>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</si>
  <si>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</si>
  <si>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</si>
  <si>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</si>
  <si>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</si>
  <si>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</si>
  <si>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</si>
  <si>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</si>
  <si>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</si>
  <si>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</si>
  <si>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</si>
  <si>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</si>
  <si>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</si>
  <si>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</si>
  <si>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</si>
  <si>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</si>
  <si>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</si>
  <si>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</si>
  <si>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</si>
  <si>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</si>
  <si>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</si>
  <si>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</si>
  <si>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</si>
  <si>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</si>
  <si>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</si>
  <si>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</si>
  <si>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</si>
  <si>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</si>
  <si>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</si>
  <si>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</si>
  <si>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</si>
  <si>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</si>
  <si>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</si>
  <si>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</si>
  <si>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</si>
  <si>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</si>
  <si>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</si>
  <si>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</si>
  <si>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</si>
  <si>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</si>
  <si>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</si>
  <si>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</si>
  <si>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</si>
  <si>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</si>
  <si>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</si>
  <si>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</si>
  <si>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</si>
  <si>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</si>
  <si>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</si>
  <si>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</si>
  <si>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</si>
  <si>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</si>
  <si>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</si>
  <si>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</si>
  <si>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</si>
  <si>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</si>
  <si>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</si>
  <si>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</si>
  <si>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</si>
  <si>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</si>
  <si>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</si>
  <si>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</si>
  <si>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</si>
  <si>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</si>
  <si>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</si>
  <si>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</si>
  <si>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1209</t>
  </si>
  <si>
    <t>Old Bridge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</si>
  <si>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</si>
  <si>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</si>
  <si>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</si>
  <si>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</si>
  <si>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</si>
  <si>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</si>
  <si>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</si>
  <si>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</si>
  <si>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</si>
  <si>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</si>
  <si>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</si>
  <si>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</si>
  <si>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</si>
  <si>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</si>
  <si>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</si>
  <si>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</si>
  <si>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</si>
  <si>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</si>
  <si>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</si>
  <si>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</si>
  <si>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</si>
  <si>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</si>
  <si>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</si>
  <si>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</si>
  <si>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</si>
  <si>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</si>
  <si>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</si>
  <si>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</si>
  <si>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</si>
  <si>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</si>
  <si>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</si>
  <si>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</si>
  <si>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</si>
  <si>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</si>
  <si>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</si>
  <si>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</si>
  <si>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</si>
  <si>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</si>
  <si>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</si>
  <si>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</si>
  <si>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</si>
  <si>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</si>
  <si>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</si>
  <si>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</si>
  <si>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</si>
  <si>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</si>
  <si>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</si>
  <si>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</si>
  <si>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</si>
  <si>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</si>
  <si>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</si>
  <si>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</si>
  <si>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</si>
  <si>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</si>
  <si>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</si>
  <si>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</si>
  <si>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</si>
  <si>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</si>
  <si>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</si>
  <si>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</si>
  <si>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</si>
  <si>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</si>
  <si>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</si>
  <si>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</si>
  <si>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</si>
  <si>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</si>
  <si>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</si>
  <si>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</si>
  <si>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</si>
  <si>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</si>
  <si>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</si>
  <si>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</si>
  <si>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</si>
  <si>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</si>
  <si>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</si>
  <si>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</si>
  <si>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</si>
  <si>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</si>
  <si>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</si>
  <si>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</si>
  <si>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</si>
  <si>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</si>
  <si>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</si>
  <si>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</si>
  <si>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</si>
  <si>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</si>
  <si>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</si>
  <si>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</si>
  <si>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</si>
  <si>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</si>
  <si>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</si>
  <si>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</si>
  <si>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</si>
  <si>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</si>
  <si>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</si>
  <si>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</si>
  <si>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</si>
  <si>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</si>
  <si>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</si>
  <si>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</si>
  <si>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</si>
  <si>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</si>
  <si>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</si>
  <si>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</si>
  <si>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</si>
  <si>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</si>
  <si>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</si>
  <si>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</si>
  <si>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</si>
  <si>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</si>
  <si>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</si>
  <si>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</si>
  <si>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</si>
  <si>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</si>
  <si>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</si>
  <si>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</si>
  <si>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</si>
  <si>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</si>
  <si>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</si>
  <si>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</si>
  <si>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</si>
  <si>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</si>
  <si>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</si>
  <si>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</si>
  <si>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</si>
  <si>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</si>
  <si>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</si>
  <si>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</si>
  <si>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</si>
  <si>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</si>
  <si>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</si>
  <si>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</si>
  <si>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</si>
  <si>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</si>
  <si>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</si>
  <si>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</si>
  <si>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</si>
  <si>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</si>
  <si>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</si>
  <si>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</si>
  <si>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</si>
  <si>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</si>
  <si>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</si>
  <si>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</si>
  <si>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</si>
  <si>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</si>
  <si>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</si>
  <si>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</si>
  <si>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</si>
  <si>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</si>
  <si>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</si>
  <si>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</si>
  <si>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</si>
  <si>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</si>
  <si>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</si>
  <si>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</si>
  <si>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</si>
  <si>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</si>
  <si>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</si>
  <si>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</si>
  <si>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</si>
  <si>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</si>
  <si>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</si>
  <si>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</si>
  <si>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</si>
  <si>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</si>
  <si>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</si>
  <si>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</si>
  <si>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</si>
  <si>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</si>
  <si>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</si>
  <si>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</si>
  <si>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</si>
  <si>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</si>
  <si>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</si>
  <si>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</si>
  <si>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</si>
  <si>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</si>
  <si>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</si>
  <si>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</si>
  <si>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</si>
  <si>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</si>
  <si>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</si>
  <si>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</si>
  <si>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</si>
  <si>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</si>
  <si>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</si>
  <si>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</si>
  <si>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</si>
  <si>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</si>
  <si>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</si>
  <si>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</si>
  <si>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</si>
  <si>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</si>
  <si>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</si>
  <si>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</si>
  <si>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</si>
  <si>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</si>
  <si>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</si>
  <si>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</si>
  <si>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</si>
  <si>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</si>
  <si>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</si>
  <si>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</si>
  <si>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</si>
  <si>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</si>
  <si>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</si>
  <si>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</si>
  <si>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</si>
  <si>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</si>
  <si>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</si>
  <si>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</si>
  <si>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</si>
  <si>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</si>
  <si>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</si>
  <si>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</si>
  <si>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</si>
  <si>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</si>
  <si>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</si>
  <si>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</si>
  <si>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</si>
  <si>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</si>
  <si>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</si>
  <si>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</si>
  <si>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</si>
  <si>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</si>
  <si>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</si>
  <si>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</si>
  <si>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</si>
  <si>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</si>
  <si>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</si>
  <si>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</si>
  <si>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</si>
  <si>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</si>
  <si>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</si>
  <si>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</si>
  <si>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</si>
  <si>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</si>
  <si>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</si>
  <si>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</si>
  <si>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</si>
  <si>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</si>
  <si>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</si>
  <si>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</si>
  <si>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</si>
  <si>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</si>
  <si>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</si>
  <si>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</si>
  <si>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</si>
  <si>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</si>
  <si>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</si>
  <si>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</si>
  <si>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</si>
  <si>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</si>
  <si>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</si>
  <si>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</si>
  <si>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</si>
  <si>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</si>
  <si>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</si>
  <si>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</si>
  <si>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</si>
  <si>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</si>
  <si>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</si>
  <si>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</si>
  <si>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</si>
  <si>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</si>
  <si>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</si>
  <si>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</si>
  <si>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</si>
  <si>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</si>
  <si>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</si>
  <si>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</si>
  <si>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</si>
  <si>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</si>
  <si>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</si>
  <si>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</si>
  <si>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</si>
  <si>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</si>
  <si>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</si>
  <si>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</si>
  <si>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</si>
  <si>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</si>
  <si>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</si>
  <si>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</si>
  <si>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</si>
  <si>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</si>
  <si>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</si>
  <si>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</si>
  <si>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</si>
  <si>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</si>
  <si>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</si>
  <si>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</si>
  <si>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</si>
  <si>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</si>
  <si>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</si>
  <si>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</si>
  <si>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</si>
  <si>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</si>
  <si>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</si>
  <si>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</si>
  <si>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</si>
  <si>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</si>
  <si>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</si>
  <si>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</si>
  <si>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</si>
  <si>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</si>
  <si>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</si>
  <si>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</si>
  <si>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</si>
  <si>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</si>
  <si>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</si>
  <si>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</si>
  <si>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</si>
  <si>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</si>
  <si>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</si>
  <si>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</si>
  <si>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</si>
  <si>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</si>
  <si>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</si>
  <si>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</si>
  <si>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</si>
  <si>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</si>
  <si>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</si>
  <si>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</si>
  <si>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</si>
  <si>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</si>
  <si>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</si>
  <si>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</si>
  <si>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</si>
  <si>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</si>
  <si>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</si>
  <si>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</si>
  <si>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</si>
  <si>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</si>
  <si>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</si>
  <si>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</si>
  <si>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</si>
  <si>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</si>
  <si>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</si>
  <si>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</si>
  <si>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</si>
  <si>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</si>
  <si>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</si>
  <si>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</si>
  <si>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</si>
  <si>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</si>
  <si>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</si>
  <si>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</si>
  <si>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</si>
  <si>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</si>
  <si>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</si>
  <si>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</si>
  <si>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</si>
  <si>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</si>
  <si>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</si>
  <si>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</si>
  <si>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</si>
  <si>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</si>
  <si>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</si>
  <si>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</si>
  <si>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</si>
  <si>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</si>
  <si>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</si>
  <si>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</si>
  <si>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</si>
  <si>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</si>
  <si>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</si>
  <si>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</si>
  <si>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</si>
  <si>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</si>
  <si>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</si>
  <si>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</si>
  <si>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</si>
  <si>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</si>
  <si>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</si>
  <si>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</si>
  <si>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</si>
  <si>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</si>
  <si>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</si>
  <si>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</si>
  <si>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</si>
  <si>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</si>
  <si>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</si>
  <si>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</si>
  <si>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</si>
  <si>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</si>
  <si>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</si>
  <si>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</si>
  <si>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</si>
  <si>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</si>
  <si>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</si>
  <si>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</si>
  <si>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</si>
  <si>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</si>
  <si>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</si>
  <si>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</si>
  <si>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</si>
  <si>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</si>
  <si>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</si>
  <si>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</si>
  <si>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</si>
  <si>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</si>
  <si>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</si>
  <si>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</si>
  <si>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</si>
  <si>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</si>
  <si>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</si>
  <si>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</si>
  <si>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</si>
  <si>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</si>
  <si>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</si>
  <si>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</si>
  <si>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</si>
  <si>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</si>
  <si>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</si>
  <si>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</si>
  <si>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</si>
  <si>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</si>
  <si>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</si>
  <si>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</si>
  <si>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</si>
  <si>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</si>
  <si>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</si>
  <si>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</si>
  <si>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</si>
  <si>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</si>
  <si>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</si>
  <si>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</si>
  <si>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</si>
  <si>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</si>
  <si>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</si>
  <si>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</si>
  <si>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</si>
  <si>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</si>
  <si>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</si>
  <si>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</si>
  <si>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</si>
  <si>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</si>
  <si>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</si>
  <si>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</si>
  <si>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</si>
  <si>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</si>
  <si>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</si>
  <si>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</si>
  <si>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</si>
  <si>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</si>
  <si>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</si>
  <si>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</si>
  <si>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</si>
  <si>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</si>
  <si>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</si>
  <si>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</si>
  <si>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</si>
  <si>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</si>
  <si>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</si>
  <si>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</si>
  <si>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</si>
  <si>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</si>
  <si>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</si>
  <si>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</si>
  <si>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</si>
  <si>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</si>
  <si>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</si>
  <si>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</si>
  <si>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</si>
  <si>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</si>
  <si>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</si>
  <si>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</si>
  <si>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</si>
  <si>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</si>
  <si>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</si>
  <si>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</si>
  <si>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</si>
  <si>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</si>
  <si>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</si>
  <si>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</si>
  <si>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</si>
  <si>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</si>
  <si>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</si>
  <si>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</si>
  <si>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</si>
  <si>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</si>
  <si>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</si>
  <si>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</si>
  <si>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</si>
  <si>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</si>
  <si>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</si>
  <si>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</si>
  <si>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</si>
  <si>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</si>
  <si>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</si>
  <si>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</si>
  <si>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</si>
  <si>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</si>
  <si>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</si>
  <si>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</si>
  <si>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</si>
  <si>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</si>
  <si>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</si>
  <si>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</si>
  <si>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</si>
  <si>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</si>
  <si>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</si>
  <si>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</si>
  <si>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</si>
  <si>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</si>
  <si>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</si>
  <si>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</si>
  <si>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Statewide Totals</t>
  </si>
  <si>
    <t>1215</t>
  </si>
  <si>
    <t>North Brunswick</t>
  </si>
  <si>
    <t>Net Valuation Taxable</t>
  </si>
  <si>
    <t>State Equalization Table Average Ratio</t>
  </si>
  <si>
    <t>State Equalization Table Average Ratio (Decimal Form)</t>
  </si>
  <si>
    <t>Net County Taxes Apportioned Less Col 12AIV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</si>
  <si>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</si>
  <si>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</si>
  <si>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</si>
  <si>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</si>
  <si>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</si>
  <si>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</si>
  <si>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</si>
  <si>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</si>
  <si>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</si>
  <si>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</si>
  <si>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</si>
  <si>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2000 School Rate</t>
  </si>
  <si>
    <t>2000 County Rate</t>
  </si>
  <si>
    <t>2000 Total Rate</t>
  </si>
  <si>
    <t>2000 Equalized Value</t>
  </si>
  <si>
    <t>2000 County EQ Rate</t>
  </si>
  <si>
    <t>2000 School EQ Rate</t>
  </si>
  <si>
    <t>2000 Municipal EQ Rate</t>
  </si>
  <si>
    <t>2000 Total EQ Rate</t>
  </si>
  <si>
    <t>2000 Municipal Rate</t>
  </si>
  <si>
    <t>Total Levy on Which Tax Rate is Computed</t>
  </si>
  <si>
    <t>Year</t>
  </si>
  <si>
    <t>Municode</t>
  </si>
  <si>
    <t>Municipality</t>
  </si>
  <si>
    <t>County</t>
  </si>
  <si>
    <t>SFY</t>
  </si>
  <si>
    <t>Average Residential Property Value</t>
  </si>
  <si>
    <t>Average Total Property Taxes</t>
  </si>
  <si>
    <t>Percent Change</t>
  </si>
  <si>
    <t>Changes</t>
  </si>
  <si>
    <t>REAP Credit Rate</t>
  </si>
  <si>
    <t>Average SAVER Rebate</t>
  </si>
  <si>
    <t>Net Average Taxes</t>
  </si>
  <si>
    <t>2001 Municipal Rate</t>
  </si>
  <si>
    <t>2001 School Rate</t>
  </si>
  <si>
    <t>2001 County Rate</t>
  </si>
  <si>
    <t>2001 Total Rate</t>
  </si>
  <si>
    <t>2001 Equalized Value</t>
  </si>
  <si>
    <t>2001 County EQ Rate</t>
  </si>
  <si>
    <t>2001 School EQ Rate</t>
  </si>
  <si>
    <t>2001 Municipal EQ Rate</t>
  </si>
  <si>
    <t>2001 Total EQ Rate</t>
  </si>
  <si>
    <t>2000 Total</t>
  </si>
  <si>
    <t>2001 Statewide Totals</t>
  </si>
  <si>
    <t>Data</t>
  </si>
  <si>
    <t>N/A</t>
  </si>
  <si>
    <t>Year 2001 - Property Tax Information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</si>
</sst>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  <numFmt numFmtId="187" formatCode="#,##0.0"/>
    <numFmt numFmtId="188" formatCode="#,##0.000"/>
    <numFmt numFmtId="189" formatCode="0.00000000"/>
    <numFmt numFmtId="190" formatCode="_(* #,##0.00000_);_(* \(#,##0.00000\);_(* &quot;-&quot;??_);_(@_)"/>
    <numFmt numFmtId="191" formatCode="_(&quot;$&quot;* #,##0_);_(&quot;$&quot;* \(#,##0\);_(&quot;$&quot;* &quot;-&quot;??_);_(@_)"/>
    <numFmt numFmtId="192" formatCode="#,##0;[Red]#,##0"/>
    <numFmt numFmtId="193" formatCode="0.0000"/>
    <numFmt numFmtId="194" formatCode="_(&quot;$&quot;* #,##0.0_);_(&quot;$&quot;* \(#,##0.0\);_(&quot;$&quot;* &quot;-&quot;??_);_(@_)"/>
  </numFmts>
  <fonts count="13">
    <font>
      <sz val="10"/>
      <name val="Arial"/>
      <family val="0"/>
    </font>
    <font>
      <sz val="13"/>
      <name val="Times New Roman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 quotePrefix="1">
      <alignment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165" fontId="2" fillId="0" borderId="1" xfId="0" applyNumberFormat="1" applyFont="1" applyBorder="1" applyAlignment="1" applyProtection="1" quotePrefix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70" fontId="0" fillId="0" borderId="0" xfId="15" applyNumberFormat="1" applyAlignment="1">
      <alignment/>
    </xf>
    <xf numFmtId="164" fontId="0" fillId="0" borderId="1" xfId="0" applyBorder="1" applyAlignment="1">
      <alignment horizontal="center"/>
    </xf>
    <xf numFmtId="39" fontId="0" fillId="0" borderId="0" xfId="0" applyNumberFormat="1" applyAlignment="1" applyProtection="1">
      <alignment/>
      <protection/>
    </xf>
    <xf numFmtId="164" fontId="7" fillId="0" borderId="1" xfId="0" applyNumberFormat="1" applyFont="1" applyBorder="1" applyAlignment="1" applyProtection="1">
      <alignment horizontal="left" vertical="center" wrapText="1"/>
      <protection/>
    </xf>
    <xf numFmtId="164" fontId="7" fillId="0" borderId="1" xfId="0" applyNumberFormat="1" applyFont="1" applyBorder="1" applyAlignment="1" applyProtection="1" quotePrefix="1">
      <alignment horizontal="left" vertical="center" wrapText="1"/>
      <protection/>
    </xf>
    <xf numFmtId="165" fontId="7" fillId="0" borderId="1" xfId="0" applyNumberFormat="1" applyFont="1" applyBorder="1" applyAlignment="1" applyProtection="1" quotePrefix="1">
      <alignment horizontal="left" vertical="center" wrapText="1"/>
      <protection/>
    </xf>
    <xf numFmtId="164" fontId="6" fillId="0" borderId="1" xfId="0" applyNumberFormat="1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right"/>
    </xf>
    <xf numFmtId="170" fontId="9" fillId="0" borderId="2" xfId="15" applyNumberFormat="1" applyFont="1" applyBorder="1" applyAlignment="1">
      <alignment horizontal="right"/>
    </xf>
    <xf numFmtId="167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70" fontId="0" fillId="0" borderId="0" xfId="15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179" fontId="0" fillId="0" borderId="0" xfId="15" applyNumberFormat="1" applyBorder="1" applyAlignment="1">
      <alignment/>
    </xf>
    <xf numFmtId="179" fontId="0" fillId="0" borderId="0" xfId="0" applyNumberFormat="1" applyAlignment="1">
      <alignment/>
    </xf>
    <xf numFmtId="179" fontId="2" fillId="2" borderId="1" xfId="0" applyNumberFormat="1" applyFont="1" applyFill="1" applyBorder="1" applyAlignment="1" applyProtection="1" quotePrefix="1">
      <alignment horizontal="center" vertical="center" wrapText="1"/>
      <protection/>
    </xf>
    <xf numFmtId="179" fontId="0" fillId="2" borderId="0" xfId="15" applyNumberFormat="1" applyFill="1" applyBorder="1" applyAlignment="1">
      <alignment/>
    </xf>
    <xf numFmtId="179" fontId="0" fillId="2" borderId="0" xfId="0" applyNumberFormat="1" applyFill="1" applyAlignment="1">
      <alignment/>
    </xf>
    <xf numFmtId="179" fontId="0" fillId="2" borderId="0" xfId="21" applyNumberFormat="1" applyFill="1" applyAlignment="1">
      <alignment/>
    </xf>
    <xf numFmtId="165" fontId="10" fillId="0" borderId="1" xfId="0" applyNumberFormat="1" applyFont="1" applyBorder="1" applyAlignment="1" applyProtection="1" quotePrefix="1">
      <alignment horizontal="center" vertical="center" wrapText="1"/>
      <protection/>
    </xf>
    <xf numFmtId="179" fontId="10" fillId="0" borderId="1" xfId="0" applyNumberFormat="1" applyFont="1" applyBorder="1" applyAlignment="1" applyProtection="1" quotePrefix="1">
      <alignment horizontal="center" vertical="center" wrapText="1"/>
      <protection/>
    </xf>
    <xf numFmtId="37" fontId="2" fillId="0" borderId="0" xfId="0" applyNumberFormat="1" applyFont="1" applyBorder="1" applyAlignment="1" applyProtection="1">
      <alignment horizontal="left"/>
      <protection/>
    </xf>
    <xf numFmtId="170" fontId="2" fillId="0" borderId="0" xfId="15" applyNumberFormat="1" applyFont="1" applyAlignment="1" applyProtection="1">
      <alignment/>
      <protection/>
    </xf>
    <xf numFmtId="180" fontId="2" fillId="0" borderId="0" xfId="15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0" fontId="2" fillId="0" borderId="0" xfId="21" applyNumberFormat="1" applyFont="1" applyAlignment="1" applyProtection="1" quotePrefix="1">
      <alignment/>
      <protection/>
    </xf>
    <xf numFmtId="165" fontId="2" fillId="0" borderId="1" xfId="0" applyNumberFormat="1" applyFont="1" applyBorder="1" applyAlignment="1" applyProtection="1">
      <alignment horizontal="center" vertical="center" wrapText="1"/>
      <protection/>
    </xf>
    <xf numFmtId="185" fontId="0" fillId="0" borderId="0" xfId="15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79" fontId="0" fillId="0" borderId="1" xfId="15" applyNumberFormat="1" applyBorder="1" applyAlignment="1">
      <alignment/>
    </xf>
    <xf numFmtId="179" fontId="0" fillId="2" borderId="1" xfId="15" applyNumberForma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 horizontal="right"/>
    </xf>
    <xf numFmtId="3" fontId="0" fillId="0" borderId="0" xfId="15" applyNumberFormat="1" applyAlignment="1">
      <alignment/>
    </xf>
    <xf numFmtId="3" fontId="0" fillId="0" borderId="0" xfId="15" applyNumberFormat="1" applyFill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  <xf numFmtId="185" fontId="0" fillId="0" borderId="0" xfId="15" applyNumberFormat="1" applyFill="1" applyAlignment="1">
      <alignment horizontal="right"/>
    </xf>
    <xf numFmtId="185" fontId="0" fillId="0" borderId="0" xfId="15" applyNumberFormat="1" applyAlignment="1">
      <alignment horizontal="right"/>
    </xf>
    <xf numFmtId="185" fontId="0" fillId="0" borderId="0" xfId="0" applyNumberFormat="1" applyAlignment="1">
      <alignment horizontal="right"/>
    </xf>
    <xf numFmtId="185" fontId="0" fillId="0" borderId="0" xfId="0" applyNumberFormat="1" applyAlignment="1" quotePrefix="1">
      <alignment horizontal="right"/>
    </xf>
    <xf numFmtId="185" fontId="0" fillId="0" borderId="0" xfId="0" applyNumberFormat="1" applyAlignment="1">
      <alignment/>
    </xf>
    <xf numFmtId="185" fontId="0" fillId="0" borderId="0" xfId="0" applyNumberFormat="1" applyAlignment="1" quotePrefix="1">
      <alignment horizontal="center"/>
    </xf>
    <xf numFmtId="185" fontId="0" fillId="0" borderId="0" xfId="17" applyNumberFormat="1" applyAlignment="1">
      <alignment/>
    </xf>
    <xf numFmtId="18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2" borderId="1" xfId="0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70" fontId="10" fillId="0" borderId="0" xfId="15" applyNumberFormat="1" applyFont="1" applyBorder="1" applyAlignment="1" applyProtection="1">
      <alignment horizontal="center" vertical="center" wrapText="1"/>
      <protection/>
    </xf>
    <xf numFmtId="170" fontId="12" fillId="0" borderId="0" xfId="15" applyNumberFormat="1" applyFont="1" applyBorder="1" applyAlignment="1" quotePrefix="1">
      <alignment horizontal="center" wrapText="1"/>
    </xf>
    <xf numFmtId="170" fontId="12" fillId="0" borderId="0" xfId="15" applyNumberFormat="1" applyFont="1" applyBorder="1" applyAlignment="1">
      <alignment horizontal="center" wrapText="1"/>
    </xf>
    <xf numFmtId="10" fontId="12" fillId="0" borderId="0" xfId="15" applyNumberFormat="1" applyFont="1" applyBorder="1" applyAlignment="1">
      <alignment horizontal="center" wrapText="1"/>
    </xf>
    <xf numFmtId="169" fontId="12" fillId="0" borderId="0" xfId="15" applyNumberFormat="1" applyFont="1" applyBorder="1" applyAlignment="1">
      <alignment horizontal="center" wrapText="1"/>
    </xf>
    <xf numFmtId="170" fontId="2" fillId="0" borderId="0" xfId="15" applyNumberFormat="1" applyFont="1" applyBorder="1" applyAlignment="1" applyProtection="1">
      <alignment horizontal="left" vertical="center" wrapText="1"/>
      <protection/>
    </xf>
    <xf numFmtId="10" fontId="0" fillId="0" borderId="0" xfId="15" applyNumberFormat="1" applyBorder="1" applyAlignment="1">
      <alignment/>
    </xf>
    <xf numFmtId="169" fontId="0" fillId="0" borderId="0" xfId="15" applyNumberFormat="1" applyBorder="1" applyAlignment="1">
      <alignment/>
    </xf>
    <xf numFmtId="170" fontId="2" fillId="0" borderId="0" xfId="15" applyNumberFormat="1" applyFont="1" applyBorder="1" applyAlignment="1" applyProtection="1" quotePrefix="1">
      <alignment horizontal="left" vertical="center" wrapText="1"/>
      <protection/>
    </xf>
    <xf numFmtId="193" fontId="2" fillId="0" borderId="0" xfId="15" applyNumberFormat="1" applyFont="1" applyBorder="1" applyAlignment="1" applyProtection="1" quotePrefix="1">
      <alignment horizontal="left" vertical="center" wrapText="1"/>
      <protection/>
    </xf>
    <xf numFmtId="193" fontId="0" fillId="0" borderId="0" xfId="15" applyNumberFormat="1" applyBorder="1" applyAlignment="1">
      <alignment/>
    </xf>
    <xf numFmtId="169" fontId="2" fillId="0" borderId="0" xfId="15" applyNumberFormat="1" applyFont="1" applyBorder="1" applyAlignment="1" applyProtection="1" quotePrefix="1">
      <alignment horizontal="left" vertical="center" wrapText="1"/>
      <protection/>
    </xf>
    <xf numFmtId="169" fontId="2" fillId="0" borderId="0" xfId="15" applyNumberFormat="1" applyFont="1" applyBorder="1" applyAlignment="1" applyProtection="1">
      <alignment horizontal="left" vertical="center" wrapText="1"/>
      <protection/>
    </xf>
    <xf numFmtId="170" fontId="10" fillId="0" borderId="0" xfId="15" applyNumberFormat="1" applyFont="1" applyBorder="1" applyAlignment="1" applyProtection="1" quotePrefix="1">
      <alignment horizontal="left" vertical="center" wrapText="1"/>
      <protection/>
    </xf>
    <xf numFmtId="170" fontId="10" fillId="0" borderId="0" xfId="15" applyNumberFormat="1" applyFont="1" applyBorder="1" applyAlignment="1" applyProtection="1">
      <alignment horizontal="left" vertical="center" wrapText="1"/>
      <protection/>
    </xf>
    <xf numFmtId="170" fontId="0" fillId="0" borderId="0" xfId="15" applyNumberFormat="1" applyBorder="1" applyAlignment="1">
      <alignment horizontal="left"/>
    </xf>
    <xf numFmtId="170" fontId="0" fillId="0" borderId="0" xfId="15" applyNumberFormat="1" applyFont="1" applyBorder="1" applyAlignment="1">
      <alignment horizontal="left" vertical="center" wrapText="1"/>
    </xf>
    <xf numFmtId="169" fontId="0" fillId="0" borderId="0" xfId="15" applyNumberFormat="1" applyFont="1" applyBorder="1" applyAlignment="1">
      <alignment horizontal="center"/>
    </xf>
    <xf numFmtId="10" fontId="12" fillId="0" borderId="0" xfId="15" applyNumberFormat="1" applyFont="1" applyBorder="1" applyAlignment="1">
      <alignment/>
    </xf>
    <xf numFmtId="180" fontId="0" fillId="0" borderId="0" xfId="15" applyNumberFormat="1" applyBorder="1" applyAlignment="1">
      <alignment/>
    </xf>
    <xf numFmtId="164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574"/>
  <sheetViews>
    <sheetView tabSelected="1" defaultGridColor="0" zoomScale="87" zoomScaleNormal="87" colorId="22" workbookViewId="0" topLeftCell="A1">
      <pane xSplit="3" ySplit="2" topLeftCell="U1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37" sqref="Z137"/>
    </sheetView>
  </sheetViews>
  <sheetFormatPr defaultColWidth="9.7109375" defaultRowHeight="12.75"/>
  <cols>
    <col min="1" max="1" width="9.8515625" style="0" customWidth="1"/>
    <col min="2" max="2" width="31.00390625" style="0" bestFit="1" customWidth="1"/>
    <col min="3" max="3" width="11.140625" style="0" customWidth="1"/>
    <col min="4" max="4" width="5.28125" style="0" customWidth="1"/>
    <col min="5" max="5" width="19.57421875" style="0" bestFit="1" customWidth="1"/>
    <col min="6" max="6" width="14.28125" style="0" bestFit="1" customWidth="1"/>
    <col min="7" max="7" width="15.28125" style="0" bestFit="1" customWidth="1"/>
    <col min="8" max="8" width="17.57421875" style="0" bestFit="1" customWidth="1"/>
    <col min="9" max="11" width="14.8515625" style="0" bestFit="1" customWidth="1"/>
    <col min="12" max="14" width="17.57421875" style="0" bestFit="1" customWidth="1"/>
    <col min="15" max="15" width="14.8515625" style="0" bestFit="1" customWidth="1"/>
    <col min="16" max="17" width="17.57421875" style="0" bestFit="1" customWidth="1"/>
    <col min="18" max="18" width="15.8515625" style="0" bestFit="1" customWidth="1"/>
    <col min="19" max="19" width="17.57421875" style="0" bestFit="1" customWidth="1"/>
    <col min="20" max="20" width="18.7109375" style="0" bestFit="1" customWidth="1"/>
    <col min="21" max="21" width="13.57421875" style="0" customWidth="1"/>
    <col min="22" max="22" width="13.421875" style="0" customWidth="1"/>
    <col min="23" max="24" width="13.7109375" style="0" customWidth="1"/>
    <col min="25" max="25" width="10.7109375" style="0" customWidth="1"/>
    <col min="26" max="26" width="15.140625" style="0" customWidth="1"/>
    <col min="27" max="27" width="12.8515625" style="33" customWidth="1"/>
    <col min="28" max="28" width="4.140625" style="36" customWidth="1"/>
    <col min="29" max="29" width="18.00390625" style="0" customWidth="1"/>
    <col min="30" max="33" width="10.7109375" style="0" customWidth="1"/>
    <col min="34" max="34" width="4.140625" style="73" customWidth="1"/>
  </cols>
  <sheetData>
    <row r="1" ht="12.75">
      <c r="A1" s="95" t="s">
        <v>1187</v>
      </c>
    </row>
    <row r="2" spans="1:34" s="17" customFormat="1" ht="63.75">
      <c r="A2" s="8" t="s">
        <v>1163</v>
      </c>
      <c r="B2" s="8" t="s">
        <v>0</v>
      </c>
      <c r="C2" s="8" t="s">
        <v>1165</v>
      </c>
      <c r="D2" s="8" t="s">
        <v>1166</v>
      </c>
      <c r="E2" s="9" t="s">
        <v>1137</v>
      </c>
      <c r="F2" s="9" t="s">
        <v>1138</v>
      </c>
      <c r="G2" s="9" t="s">
        <v>1139</v>
      </c>
      <c r="H2" s="9" t="s">
        <v>1140</v>
      </c>
      <c r="I2" s="8" t="s">
        <v>1141</v>
      </c>
      <c r="J2" s="8" t="s">
        <v>1142</v>
      </c>
      <c r="K2" s="9" t="s">
        <v>1143</v>
      </c>
      <c r="L2" s="8" t="s">
        <v>1144</v>
      </c>
      <c r="M2" s="9" t="s">
        <v>1145</v>
      </c>
      <c r="N2" s="9" t="s">
        <v>1146</v>
      </c>
      <c r="O2" s="9" t="s">
        <v>1147</v>
      </c>
      <c r="P2" s="8" t="s">
        <v>1148</v>
      </c>
      <c r="Q2" s="8" t="s">
        <v>1149</v>
      </c>
      <c r="R2" s="8" t="s">
        <v>1150</v>
      </c>
      <c r="S2" s="8" t="s">
        <v>1151</v>
      </c>
      <c r="T2" s="9" t="s">
        <v>1161</v>
      </c>
      <c r="U2" s="10" t="s">
        <v>1174</v>
      </c>
      <c r="V2" s="10" t="s">
        <v>1175</v>
      </c>
      <c r="W2" s="10" t="s">
        <v>1176</v>
      </c>
      <c r="X2" s="45" t="s">
        <v>1171</v>
      </c>
      <c r="Y2" s="10" t="s">
        <v>1177</v>
      </c>
      <c r="Z2" s="38" t="s">
        <v>1167</v>
      </c>
      <c r="AA2" s="39" t="s">
        <v>1168</v>
      </c>
      <c r="AB2" s="34"/>
      <c r="AC2" s="9" t="s">
        <v>1178</v>
      </c>
      <c r="AD2" s="10" t="s">
        <v>1179</v>
      </c>
      <c r="AE2" s="10" t="s">
        <v>1180</v>
      </c>
      <c r="AF2" s="10" t="s">
        <v>1181</v>
      </c>
      <c r="AG2" s="10" t="s">
        <v>1182</v>
      </c>
      <c r="AH2" s="71"/>
    </row>
    <row r="3" spans="1:34" s="15" customFormat="1" ht="12.75">
      <c r="A3" s="11" t="s">
        <v>1</v>
      </c>
      <c r="B3" s="11" t="s">
        <v>2</v>
      </c>
      <c r="C3" s="40" t="s">
        <v>3</v>
      </c>
      <c r="D3" s="11"/>
      <c r="E3" s="47">
        <v>409223923</v>
      </c>
      <c r="F3" s="18">
        <v>96.81</v>
      </c>
      <c r="G3" s="12">
        <f aca="true" t="shared" si="0" ref="G3:G131">F3/100</f>
        <v>0.9681000000000001</v>
      </c>
      <c r="H3" s="47">
        <v>1899867.92</v>
      </c>
      <c r="I3" s="47">
        <v>0</v>
      </c>
      <c r="J3" s="47">
        <v>113467.97</v>
      </c>
      <c r="K3" s="47">
        <v>85758.53</v>
      </c>
      <c r="L3" s="55">
        <f aca="true" t="shared" si="1" ref="L3:L66">SUM(H3:K3)</f>
        <v>2099094.42</v>
      </c>
      <c r="M3" s="47">
        <v>7189633</v>
      </c>
      <c r="N3" s="47">
        <v>0</v>
      </c>
      <c r="O3" s="47">
        <v>0</v>
      </c>
      <c r="P3" s="13">
        <f aca="true" t="shared" si="2" ref="P3:P34">SUM(M3:O3)</f>
        <v>7189633</v>
      </c>
      <c r="Q3" s="47">
        <v>4407938.54</v>
      </c>
      <c r="R3" s="47">
        <v>0</v>
      </c>
      <c r="S3" s="13">
        <f aca="true" t="shared" si="3" ref="S3:S35">Q3+R3</f>
        <v>4407938.54</v>
      </c>
      <c r="T3" s="13">
        <f aca="true" t="shared" si="4" ref="T3:T34">L3+P3+S3</f>
        <v>13696665.96</v>
      </c>
      <c r="U3" s="6">
        <f aca="true" t="shared" si="5" ref="U3:U66">(S3/E3)*100</f>
        <v>1.0771458588455982</v>
      </c>
      <c r="V3" s="14">
        <f aca="true" t="shared" si="6" ref="V3:V34">(P3/E3)*100</f>
        <v>1.7568945987549218</v>
      </c>
      <c r="W3" s="14">
        <f aca="true" t="shared" si="7" ref="W3:W34">(L3/E3)*100</f>
        <v>0.5129451877132805</v>
      </c>
      <c r="X3" s="64">
        <v>0.025</v>
      </c>
      <c r="Y3" s="14">
        <f>((T3/E3)*100)-X3</f>
        <v>3.321985645313801</v>
      </c>
      <c r="Z3" s="30">
        <v>111509.41592920353</v>
      </c>
      <c r="AA3" s="32">
        <f aca="true" t="shared" si="8" ref="AA3:AA34">(Z3/100)*Y3</f>
        <v>3704.326790341402</v>
      </c>
      <c r="AB3" s="35"/>
      <c r="AC3" s="43">
        <f aca="true" t="shared" si="9" ref="AC3:AC12">E3/G3</f>
        <v>422708318.35554177</v>
      </c>
      <c r="AD3" s="14">
        <f aca="true" t="shared" si="10" ref="AD3:AD66">(L3/AC3)*100</f>
        <v>0.49658223622522674</v>
      </c>
      <c r="AE3" s="14">
        <f aca="true" t="shared" si="11" ref="AE3:AE66">(P3/AC3)*100</f>
        <v>1.70084966105464</v>
      </c>
      <c r="AF3" s="14">
        <f aca="true" t="shared" si="12" ref="AF3:AF66">(Q3/AC3)*100</f>
        <v>1.0427849059484238</v>
      </c>
      <c r="AG3" s="14">
        <f aca="true" t="shared" si="13" ref="AG3:AG66">(T3/AC3)*100</f>
        <v>3.2402168032282908</v>
      </c>
      <c r="AH3" s="72"/>
    </row>
    <row r="4" spans="1:33" ht="12.75">
      <c r="A4" s="1" t="s">
        <v>4</v>
      </c>
      <c r="B4" s="1" t="s">
        <v>5</v>
      </c>
      <c r="C4" s="2" t="s">
        <v>3</v>
      </c>
      <c r="D4" s="1"/>
      <c r="E4" s="47">
        <v>6626570759</v>
      </c>
      <c r="F4" s="18">
        <v>96.89</v>
      </c>
      <c r="G4" s="4">
        <f aca="true" t="shared" si="14" ref="G4:G34">F4/100</f>
        <v>0.9689</v>
      </c>
      <c r="H4" s="47">
        <v>32975269.38</v>
      </c>
      <c r="I4" s="47">
        <v>0</v>
      </c>
      <c r="J4" s="47">
        <v>0</v>
      </c>
      <c r="K4" s="47">
        <v>1513364.41</v>
      </c>
      <c r="L4" s="56">
        <f t="shared" si="1"/>
        <v>34488633.79</v>
      </c>
      <c r="M4" s="47">
        <v>64511664.5</v>
      </c>
      <c r="N4" s="47">
        <v>0</v>
      </c>
      <c r="O4" s="47">
        <v>0</v>
      </c>
      <c r="P4" s="5">
        <f t="shared" si="2"/>
        <v>64511664.5</v>
      </c>
      <c r="Q4" s="47">
        <v>106030203.27</v>
      </c>
      <c r="R4" s="47">
        <v>0</v>
      </c>
      <c r="S4" s="5">
        <f t="shared" si="3"/>
        <v>106030203.27</v>
      </c>
      <c r="T4" s="5">
        <f t="shared" si="4"/>
        <v>205030501.56</v>
      </c>
      <c r="U4" s="6">
        <f t="shared" si="5"/>
        <v>1.6000765271538542</v>
      </c>
      <c r="V4" s="6">
        <f t="shared" si="6"/>
        <v>0.9735301537734624</v>
      </c>
      <c r="W4" s="6">
        <f t="shared" si="7"/>
        <v>0.5204597527787449</v>
      </c>
      <c r="X4" s="64">
        <v>0.014</v>
      </c>
      <c r="Y4" s="14">
        <f aca="true" t="shared" si="15" ref="Y4:Y67">((T4/E4)*100)-X4</f>
        <v>3.0800664337060617</v>
      </c>
      <c r="Z4" s="16">
        <v>69693.70018975332</v>
      </c>
      <c r="AA4" s="32">
        <f t="shared" si="8"/>
        <v>2146.61226595233</v>
      </c>
      <c r="AB4" s="35"/>
      <c r="AC4" s="2">
        <f t="shared" si="9"/>
        <v>6839272121.994014</v>
      </c>
      <c r="AD4" s="6">
        <f t="shared" si="10"/>
        <v>0.504273454467326</v>
      </c>
      <c r="AE4" s="6">
        <f t="shared" si="11"/>
        <v>0.9432533659911079</v>
      </c>
      <c r="AF4" s="6">
        <f t="shared" si="12"/>
        <v>1.5503141471593693</v>
      </c>
      <c r="AG4" s="6">
        <f t="shared" si="13"/>
        <v>2.9978409676178033</v>
      </c>
    </row>
    <row r="5" spans="1:33" ht="12.75">
      <c r="A5" s="1" t="s">
        <v>6</v>
      </c>
      <c r="B5" s="1" t="s">
        <v>7</v>
      </c>
      <c r="C5" s="2" t="s">
        <v>3</v>
      </c>
      <c r="D5" s="1"/>
      <c r="E5" s="47">
        <v>1126667488</v>
      </c>
      <c r="F5" s="18">
        <v>77.05</v>
      </c>
      <c r="G5" s="4">
        <f t="shared" si="14"/>
        <v>0.7705</v>
      </c>
      <c r="H5" s="47">
        <v>5633386.43</v>
      </c>
      <c r="I5" s="47">
        <v>527787.84</v>
      </c>
      <c r="J5" s="47">
        <v>336352.05</v>
      </c>
      <c r="K5" s="47">
        <v>254213.22</v>
      </c>
      <c r="L5" s="56">
        <f t="shared" si="1"/>
        <v>6751739.539999999</v>
      </c>
      <c r="M5" s="47">
        <v>10545974</v>
      </c>
      <c r="N5" s="47">
        <v>0</v>
      </c>
      <c r="O5" s="47">
        <v>1795890.26</v>
      </c>
      <c r="P5" s="5">
        <f t="shared" si="2"/>
        <v>12341864.26</v>
      </c>
      <c r="Q5" s="47">
        <v>10957856.76</v>
      </c>
      <c r="R5" s="47">
        <v>0</v>
      </c>
      <c r="S5" s="5">
        <f t="shared" si="3"/>
        <v>10957856.76</v>
      </c>
      <c r="T5" s="5">
        <f t="shared" si="4"/>
        <v>30051460.559999995</v>
      </c>
      <c r="U5" s="6">
        <f t="shared" si="5"/>
        <v>0.9725901276739424</v>
      </c>
      <c r="V5" s="6">
        <f t="shared" si="6"/>
        <v>1.0954309404905807</v>
      </c>
      <c r="W5" s="6">
        <f t="shared" si="7"/>
        <v>0.5992663862152734</v>
      </c>
      <c r="X5" s="64">
        <v>0.0071</v>
      </c>
      <c r="Y5" s="14">
        <f t="shared" si="15"/>
        <v>2.660187454379796</v>
      </c>
      <c r="Z5" s="16">
        <v>128757.23836149265</v>
      </c>
      <c r="AA5" s="32">
        <f t="shared" si="8"/>
        <v>3425.183901498318</v>
      </c>
      <c r="AB5" s="35"/>
      <c r="AC5" s="2">
        <f t="shared" si="9"/>
        <v>1462255013.6275146</v>
      </c>
      <c r="AD5" s="6">
        <f t="shared" si="10"/>
        <v>0.46173475057886815</v>
      </c>
      <c r="AE5" s="6">
        <f t="shared" si="11"/>
        <v>0.8440295396479924</v>
      </c>
      <c r="AF5" s="6">
        <f t="shared" si="12"/>
        <v>0.7493806933727727</v>
      </c>
      <c r="AG5" s="6">
        <f t="shared" si="13"/>
        <v>2.055144983599633</v>
      </c>
    </row>
    <row r="6" spans="1:33" ht="12.75">
      <c r="A6" s="1" t="s">
        <v>8</v>
      </c>
      <c r="B6" s="1" t="s">
        <v>9</v>
      </c>
      <c r="C6" s="2" t="s">
        <v>3</v>
      </c>
      <c r="D6" s="1"/>
      <c r="E6" s="47">
        <v>142418655</v>
      </c>
      <c r="F6" s="18">
        <v>89.68</v>
      </c>
      <c r="G6" s="4">
        <f t="shared" si="14"/>
        <v>0.8968</v>
      </c>
      <c r="H6" s="47">
        <v>686754.34</v>
      </c>
      <c r="I6" s="47">
        <v>64328.46</v>
      </c>
      <c r="J6" s="47">
        <v>40995.66</v>
      </c>
      <c r="K6" s="47">
        <v>30984.31</v>
      </c>
      <c r="L6" s="56">
        <f t="shared" si="1"/>
        <v>823062.77</v>
      </c>
      <c r="M6" s="47">
        <v>0</v>
      </c>
      <c r="N6" s="47">
        <v>2256969.96</v>
      </c>
      <c r="O6" s="47">
        <v>0</v>
      </c>
      <c r="P6" s="5">
        <f t="shared" si="2"/>
        <v>2256969.96</v>
      </c>
      <c r="Q6" s="47">
        <v>1215898.88</v>
      </c>
      <c r="R6" s="47">
        <v>0</v>
      </c>
      <c r="S6" s="5">
        <f t="shared" si="3"/>
        <v>1215898.88</v>
      </c>
      <c r="T6" s="5">
        <f t="shared" si="4"/>
        <v>4295931.609999999</v>
      </c>
      <c r="U6" s="6">
        <f t="shared" si="5"/>
        <v>0.8537497282220505</v>
      </c>
      <c r="V6" s="6">
        <f t="shared" si="6"/>
        <v>1.584743206569392</v>
      </c>
      <c r="W6" s="6">
        <f t="shared" si="7"/>
        <v>0.5779178085904547</v>
      </c>
      <c r="X6" s="64">
        <v>0.008</v>
      </c>
      <c r="Y6" s="14">
        <f t="shared" si="15"/>
        <v>3.0084107433818974</v>
      </c>
      <c r="Z6" s="16">
        <v>84888.39071257005</v>
      </c>
      <c r="AA6" s="32">
        <f t="shared" si="8"/>
        <v>2553.7914660809583</v>
      </c>
      <c r="AB6" s="35"/>
      <c r="AC6" s="2">
        <f t="shared" si="9"/>
        <v>158807599.24174842</v>
      </c>
      <c r="AD6" s="6">
        <f t="shared" si="10"/>
        <v>0.5182766907439198</v>
      </c>
      <c r="AE6" s="6">
        <f t="shared" si="11"/>
        <v>1.421197707651431</v>
      </c>
      <c r="AF6" s="6">
        <f t="shared" si="12"/>
        <v>0.765642756269535</v>
      </c>
      <c r="AG6" s="6">
        <f t="shared" si="13"/>
        <v>2.705117154664886</v>
      </c>
    </row>
    <row r="7" spans="1:33" ht="12.75">
      <c r="A7" s="1" t="s">
        <v>10</v>
      </c>
      <c r="B7" s="1" t="s">
        <v>11</v>
      </c>
      <c r="C7" s="2" t="s">
        <v>3</v>
      </c>
      <c r="D7" s="1"/>
      <c r="E7" s="47">
        <v>246557939</v>
      </c>
      <c r="F7" s="18">
        <v>84.68</v>
      </c>
      <c r="G7" s="4">
        <f t="shared" si="14"/>
        <v>0.8468000000000001</v>
      </c>
      <c r="H7" s="47">
        <v>1261413.9</v>
      </c>
      <c r="I7" s="47">
        <v>118297.26</v>
      </c>
      <c r="J7" s="47">
        <v>75389.25</v>
      </c>
      <c r="K7" s="47">
        <v>56978.82</v>
      </c>
      <c r="L7" s="56">
        <f t="shared" si="1"/>
        <v>1512079.23</v>
      </c>
      <c r="M7" s="47">
        <v>0</v>
      </c>
      <c r="N7" s="47">
        <v>4261381.58</v>
      </c>
      <c r="O7" s="47">
        <v>0</v>
      </c>
      <c r="P7" s="5">
        <f t="shared" si="2"/>
        <v>4261381.58</v>
      </c>
      <c r="Q7" s="47">
        <v>932214.29</v>
      </c>
      <c r="R7" s="47">
        <v>0</v>
      </c>
      <c r="S7" s="5">
        <f t="shared" si="3"/>
        <v>932214.29</v>
      </c>
      <c r="T7" s="5">
        <f t="shared" si="4"/>
        <v>6705675.100000001</v>
      </c>
      <c r="U7" s="6">
        <f t="shared" si="5"/>
        <v>0.3780913702397553</v>
      </c>
      <c r="V7" s="6">
        <f t="shared" si="6"/>
        <v>1.7283489622291173</v>
      </c>
      <c r="W7" s="6">
        <f t="shared" si="7"/>
        <v>0.6132754175885612</v>
      </c>
      <c r="X7" s="64">
        <v>0.0673</v>
      </c>
      <c r="Y7" s="14">
        <f t="shared" si="15"/>
        <v>2.652415750057434</v>
      </c>
      <c r="Z7" s="16">
        <v>83072.13530655392</v>
      </c>
      <c r="AA7" s="32">
        <f t="shared" si="8"/>
        <v>2203.418400780058</v>
      </c>
      <c r="AB7" s="35"/>
      <c r="AC7" s="2">
        <f t="shared" si="9"/>
        <v>291164311.52574396</v>
      </c>
      <c r="AD7" s="6">
        <f t="shared" si="10"/>
        <v>0.5193216236139936</v>
      </c>
      <c r="AE7" s="6">
        <f t="shared" si="11"/>
        <v>1.4635659012156166</v>
      </c>
      <c r="AF7" s="6">
        <f t="shared" si="12"/>
        <v>0.3201677723190248</v>
      </c>
      <c r="AG7" s="6">
        <f t="shared" si="13"/>
        <v>2.303055297148635</v>
      </c>
    </row>
    <row r="8" spans="1:33" ht="12.75">
      <c r="A8" s="1" t="s">
        <v>12</v>
      </c>
      <c r="B8" s="1" t="s">
        <v>13</v>
      </c>
      <c r="C8" s="2" t="s">
        <v>3</v>
      </c>
      <c r="D8" s="1"/>
      <c r="E8" s="47">
        <v>25000270</v>
      </c>
      <c r="F8" s="18">
        <v>101.51</v>
      </c>
      <c r="G8" s="4">
        <f t="shared" si="14"/>
        <v>1.0151000000000001</v>
      </c>
      <c r="H8" s="47">
        <v>106205.3</v>
      </c>
      <c r="I8" s="47">
        <v>9996.59</v>
      </c>
      <c r="J8" s="47">
        <v>6370.69</v>
      </c>
      <c r="K8" s="47">
        <v>4814.94</v>
      </c>
      <c r="L8" s="56">
        <f t="shared" si="1"/>
        <v>127387.52</v>
      </c>
      <c r="M8" s="47">
        <v>122866</v>
      </c>
      <c r="N8" s="47">
        <v>0</v>
      </c>
      <c r="O8" s="47">
        <v>0</v>
      </c>
      <c r="P8" s="5">
        <f t="shared" si="2"/>
        <v>122866</v>
      </c>
      <c r="Q8" s="47">
        <v>39182.23</v>
      </c>
      <c r="R8" s="47">
        <v>0</v>
      </c>
      <c r="S8" s="5">
        <f t="shared" si="3"/>
        <v>39182.23</v>
      </c>
      <c r="T8" s="5">
        <f t="shared" si="4"/>
        <v>289435.75</v>
      </c>
      <c r="U8" s="6">
        <f t="shared" si="5"/>
        <v>0.15672722734594466</v>
      </c>
      <c r="V8" s="6">
        <f t="shared" si="6"/>
        <v>0.4914586922461237</v>
      </c>
      <c r="W8" s="6">
        <f t="shared" si="7"/>
        <v>0.5095445769185694</v>
      </c>
      <c r="X8" s="64"/>
      <c r="Y8" s="14">
        <f t="shared" si="15"/>
        <v>1.1577304965106376</v>
      </c>
      <c r="Z8" s="16">
        <v>102038.88888888889</v>
      </c>
      <c r="AA8" s="32">
        <f t="shared" si="8"/>
        <v>1181.3353349672711</v>
      </c>
      <c r="AB8" s="35"/>
      <c r="AC8" s="2">
        <f t="shared" si="9"/>
        <v>24628381.44025219</v>
      </c>
      <c r="AD8" s="6">
        <f t="shared" si="10"/>
        <v>0.5172387000300397</v>
      </c>
      <c r="AE8" s="6">
        <f t="shared" si="11"/>
        <v>0.4988797184990403</v>
      </c>
      <c r="AF8" s="6">
        <f t="shared" si="12"/>
        <v>0.15909380847886845</v>
      </c>
      <c r="AG8" s="6">
        <f t="shared" si="13"/>
        <v>1.1752122270079486</v>
      </c>
    </row>
    <row r="9" spans="1:33" ht="12.75">
      <c r="A9" s="1" t="s">
        <v>14</v>
      </c>
      <c r="B9" s="1" t="s">
        <v>15</v>
      </c>
      <c r="C9" s="2" t="s">
        <v>3</v>
      </c>
      <c r="D9" s="1"/>
      <c r="E9" s="47">
        <v>122884765</v>
      </c>
      <c r="F9" s="18">
        <v>85.02</v>
      </c>
      <c r="G9" s="4">
        <f t="shared" si="14"/>
        <v>0.8502</v>
      </c>
      <c r="H9" s="47">
        <v>647436.36</v>
      </c>
      <c r="I9" s="47">
        <v>60638.53</v>
      </c>
      <c r="J9" s="47">
        <v>38644.12</v>
      </c>
      <c r="K9" s="47">
        <v>29207.03</v>
      </c>
      <c r="L9" s="56">
        <f t="shared" si="1"/>
        <v>775926.04</v>
      </c>
      <c r="M9" s="47">
        <v>1508887.5</v>
      </c>
      <c r="N9" s="47">
        <v>837977.34</v>
      </c>
      <c r="O9" s="47">
        <v>22881</v>
      </c>
      <c r="P9" s="5">
        <f t="shared" si="2"/>
        <v>2369745.84</v>
      </c>
      <c r="Q9" s="47">
        <v>2158382</v>
      </c>
      <c r="R9" s="47">
        <v>0</v>
      </c>
      <c r="S9" s="5">
        <f t="shared" si="3"/>
        <v>2158382</v>
      </c>
      <c r="T9" s="5">
        <f t="shared" si="4"/>
        <v>5304053.88</v>
      </c>
      <c r="U9" s="6">
        <f t="shared" si="5"/>
        <v>1.7564276580583442</v>
      </c>
      <c r="V9" s="6">
        <f t="shared" si="6"/>
        <v>1.9284293215680557</v>
      </c>
      <c r="W9" s="6">
        <f t="shared" si="7"/>
        <v>0.631425742645966</v>
      </c>
      <c r="X9" s="64">
        <v>0.13</v>
      </c>
      <c r="Y9" s="14">
        <f t="shared" si="15"/>
        <v>4.186282722272366</v>
      </c>
      <c r="Z9" s="16">
        <v>71542.62023217247</v>
      </c>
      <c r="AA9" s="32">
        <f t="shared" si="8"/>
        <v>2994.9763498403704</v>
      </c>
      <c r="AB9" s="35"/>
      <c r="AC9" s="2">
        <f t="shared" si="9"/>
        <v>144536303.2227711</v>
      </c>
      <c r="AD9" s="6">
        <f t="shared" si="10"/>
        <v>0.5368381663976003</v>
      </c>
      <c r="AE9" s="6">
        <f t="shared" si="11"/>
        <v>1.6395506091971612</v>
      </c>
      <c r="AF9" s="6">
        <f t="shared" si="12"/>
        <v>1.4933147948812044</v>
      </c>
      <c r="AG9" s="6">
        <f t="shared" si="13"/>
        <v>3.6697035704759657</v>
      </c>
    </row>
    <row r="10" spans="1:33" ht="12.75">
      <c r="A10" s="1" t="s">
        <v>16</v>
      </c>
      <c r="B10" s="1" t="s">
        <v>17</v>
      </c>
      <c r="C10" s="2" t="s">
        <v>3</v>
      </c>
      <c r="D10" s="1"/>
      <c r="E10" s="47">
        <v>1635744152</v>
      </c>
      <c r="F10" s="18">
        <v>89.15</v>
      </c>
      <c r="G10" s="4">
        <f t="shared" si="14"/>
        <v>0.8915000000000001</v>
      </c>
      <c r="H10" s="47">
        <v>7752910.72</v>
      </c>
      <c r="I10" s="47">
        <v>726757.82</v>
      </c>
      <c r="J10" s="47">
        <v>463152.93</v>
      </c>
      <c r="K10" s="47">
        <v>350048.7</v>
      </c>
      <c r="L10" s="56">
        <f t="shared" si="1"/>
        <v>9292870.169999998</v>
      </c>
      <c r="M10" s="47">
        <v>24988367</v>
      </c>
      <c r="N10" s="47">
        <v>0</v>
      </c>
      <c r="O10" s="47">
        <v>0</v>
      </c>
      <c r="P10" s="5">
        <f t="shared" si="2"/>
        <v>24988367</v>
      </c>
      <c r="Q10" s="47">
        <v>5541947</v>
      </c>
      <c r="R10" s="47">
        <v>0</v>
      </c>
      <c r="S10" s="5">
        <f t="shared" si="3"/>
        <v>5541947</v>
      </c>
      <c r="T10" s="5">
        <f t="shared" si="4"/>
        <v>39823184.17</v>
      </c>
      <c r="U10" s="6">
        <f t="shared" si="5"/>
        <v>0.3388028007450887</v>
      </c>
      <c r="V10" s="6">
        <f t="shared" si="6"/>
        <v>1.527645198636174</v>
      </c>
      <c r="W10" s="6">
        <f t="shared" si="7"/>
        <v>0.568112694068797</v>
      </c>
      <c r="X10" s="64">
        <v>0.0231</v>
      </c>
      <c r="Y10" s="14">
        <f t="shared" si="15"/>
        <v>2.41146069345006</v>
      </c>
      <c r="Z10" s="16">
        <v>113077.61430990686</v>
      </c>
      <c r="AA10" s="32">
        <f t="shared" si="8"/>
        <v>2726.822222174464</v>
      </c>
      <c r="AB10" s="35"/>
      <c r="AC10" s="2">
        <f t="shared" si="9"/>
        <v>1834822380.257992</v>
      </c>
      <c r="AD10" s="6">
        <f t="shared" si="10"/>
        <v>0.5064724667623326</v>
      </c>
      <c r="AE10" s="6">
        <f t="shared" si="11"/>
        <v>1.3618956945841492</v>
      </c>
      <c r="AF10" s="6">
        <f t="shared" si="12"/>
        <v>0.30204269686424656</v>
      </c>
      <c r="AG10" s="6">
        <f t="shared" si="13"/>
        <v>2.1704108582107287</v>
      </c>
    </row>
    <row r="11" spans="1:33" ht="12.75">
      <c r="A11" s="1" t="s">
        <v>18</v>
      </c>
      <c r="B11" s="1" t="s">
        <v>19</v>
      </c>
      <c r="C11" s="2" t="s">
        <v>3</v>
      </c>
      <c r="D11" s="1"/>
      <c r="E11" s="47">
        <v>86530609</v>
      </c>
      <c r="F11" s="18">
        <v>84.99</v>
      </c>
      <c r="G11" s="4">
        <f t="shared" si="14"/>
        <v>0.8499</v>
      </c>
      <c r="H11" s="47">
        <v>430231.71</v>
      </c>
      <c r="I11" s="47">
        <v>40346.13</v>
      </c>
      <c r="J11" s="47">
        <v>25712.04</v>
      </c>
      <c r="K11" s="47">
        <v>19433.03</v>
      </c>
      <c r="L11" s="56">
        <f t="shared" si="1"/>
        <v>515722.91000000003</v>
      </c>
      <c r="M11" s="47">
        <v>1328776</v>
      </c>
      <c r="N11" s="47">
        <v>0</v>
      </c>
      <c r="O11" s="47">
        <v>0</v>
      </c>
      <c r="P11" s="5">
        <f t="shared" si="2"/>
        <v>1328776</v>
      </c>
      <c r="Q11" s="47">
        <v>134299</v>
      </c>
      <c r="R11" s="47">
        <v>0</v>
      </c>
      <c r="S11" s="5">
        <f t="shared" si="3"/>
        <v>134299</v>
      </c>
      <c r="T11" s="5">
        <f t="shared" si="4"/>
        <v>1978797.9100000001</v>
      </c>
      <c r="U11" s="6">
        <f t="shared" si="5"/>
        <v>0.1552040388390194</v>
      </c>
      <c r="V11" s="6">
        <f t="shared" si="6"/>
        <v>1.5356138311704244</v>
      </c>
      <c r="W11" s="6">
        <f t="shared" si="7"/>
        <v>0.5960005551330397</v>
      </c>
      <c r="X11" s="64">
        <v>0.014</v>
      </c>
      <c r="Y11" s="14">
        <f t="shared" si="15"/>
        <v>2.272818425142484</v>
      </c>
      <c r="Z11" s="16">
        <v>96275.18355359766</v>
      </c>
      <c r="AA11" s="32">
        <f t="shared" si="8"/>
        <v>2188.160110645914</v>
      </c>
      <c r="AB11" s="35"/>
      <c r="AC11" s="2">
        <f t="shared" si="9"/>
        <v>101812694.43463936</v>
      </c>
      <c r="AD11" s="6">
        <f t="shared" si="10"/>
        <v>0.5065408718075706</v>
      </c>
      <c r="AE11" s="6">
        <f t="shared" si="11"/>
        <v>1.3051181951117437</v>
      </c>
      <c r="AF11" s="6">
        <f t="shared" si="12"/>
        <v>0.13190791260928258</v>
      </c>
      <c r="AG11" s="6">
        <f t="shared" si="13"/>
        <v>1.9435669795285968</v>
      </c>
    </row>
    <row r="12" spans="1:33" ht="12.75">
      <c r="A12" s="1" t="s">
        <v>20</v>
      </c>
      <c r="B12" s="1" t="s">
        <v>21</v>
      </c>
      <c r="C12" s="2" t="s">
        <v>3</v>
      </c>
      <c r="D12" s="1"/>
      <c r="E12" s="47">
        <v>100236942</v>
      </c>
      <c r="F12" s="18">
        <v>102.15</v>
      </c>
      <c r="G12" s="4">
        <f t="shared" si="14"/>
        <v>1.0215</v>
      </c>
      <c r="H12" s="47">
        <v>416708.04</v>
      </c>
      <c r="I12" s="47">
        <v>39025.04</v>
      </c>
      <c r="J12" s="47">
        <v>24870.13</v>
      </c>
      <c r="K12" s="47">
        <v>18796.72</v>
      </c>
      <c r="L12" s="56">
        <f t="shared" si="1"/>
        <v>499399.92999999993</v>
      </c>
      <c r="M12" s="47">
        <v>1273867</v>
      </c>
      <c r="N12" s="47">
        <v>0</v>
      </c>
      <c r="O12" s="47">
        <v>0</v>
      </c>
      <c r="P12" s="5">
        <f t="shared" si="2"/>
        <v>1273867</v>
      </c>
      <c r="Q12" s="47">
        <v>293120</v>
      </c>
      <c r="R12" s="47">
        <v>0</v>
      </c>
      <c r="S12" s="5">
        <f t="shared" si="3"/>
        <v>293120</v>
      </c>
      <c r="T12" s="5">
        <f t="shared" si="4"/>
        <v>2066386.93</v>
      </c>
      <c r="U12" s="6">
        <f t="shared" si="5"/>
        <v>0.2924271173396331</v>
      </c>
      <c r="V12" s="6">
        <f t="shared" si="6"/>
        <v>1.2708558088294433</v>
      </c>
      <c r="W12" s="6">
        <f t="shared" si="7"/>
        <v>0.49821943889708836</v>
      </c>
      <c r="X12" s="64">
        <v>0.003</v>
      </c>
      <c r="Y12" s="14">
        <f t="shared" si="15"/>
        <v>2.0585023650661647</v>
      </c>
      <c r="Z12" s="16">
        <v>113206.2787136294</v>
      </c>
      <c r="AA12" s="32">
        <f t="shared" si="8"/>
        <v>2330.3539247234553</v>
      </c>
      <c r="AB12" s="35"/>
      <c r="AC12" s="2">
        <f t="shared" si="9"/>
        <v>98127207.04845814</v>
      </c>
      <c r="AD12" s="6">
        <f t="shared" si="10"/>
        <v>0.5089311568333759</v>
      </c>
      <c r="AE12" s="6">
        <f t="shared" si="11"/>
        <v>1.2981792087192765</v>
      </c>
      <c r="AF12" s="6">
        <f t="shared" si="12"/>
        <v>0.29871430036243524</v>
      </c>
      <c r="AG12" s="6">
        <f t="shared" si="13"/>
        <v>2.1058246659150877</v>
      </c>
    </row>
    <row r="13" spans="1:33" ht="12.75">
      <c r="A13" s="1" t="s">
        <v>22</v>
      </c>
      <c r="B13" s="1" t="s">
        <v>23</v>
      </c>
      <c r="C13" s="2" t="s">
        <v>3</v>
      </c>
      <c r="D13" s="1"/>
      <c r="E13" s="47">
        <v>1468115991</v>
      </c>
      <c r="F13" s="18">
        <v>95.81</v>
      </c>
      <c r="G13" s="4">
        <f t="shared" si="14"/>
        <v>0.9581000000000001</v>
      </c>
      <c r="H13" s="47">
        <v>6667918</v>
      </c>
      <c r="I13" s="47">
        <v>629049.41</v>
      </c>
      <c r="J13" s="47">
        <v>400884.69</v>
      </c>
      <c r="K13" s="47">
        <v>302986.66</v>
      </c>
      <c r="L13" s="56">
        <f t="shared" si="1"/>
        <v>8000838.760000001</v>
      </c>
      <c r="M13" s="47">
        <v>17056943.5</v>
      </c>
      <c r="N13" s="47">
        <v>7397806.56</v>
      </c>
      <c r="O13" s="47">
        <v>0</v>
      </c>
      <c r="P13" s="5">
        <f t="shared" si="2"/>
        <v>24454750.06</v>
      </c>
      <c r="Q13" s="47">
        <v>8384527.24</v>
      </c>
      <c r="R13" s="47">
        <v>0</v>
      </c>
      <c r="S13" s="5">
        <f t="shared" si="3"/>
        <v>8384527.24</v>
      </c>
      <c r="T13" s="5">
        <f t="shared" si="4"/>
        <v>40840116.06</v>
      </c>
      <c r="U13" s="6">
        <f t="shared" si="5"/>
        <v>0.571107956823556</v>
      </c>
      <c r="V13" s="6">
        <f t="shared" si="6"/>
        <v>1.6657232950199503</v>
      </c>
      <c r="W13" s="6">
        <f t="shared" si="7"/>
        <v>0.5449732043685641</v>
      </c>
      <c r="X13" s="64">
        <v>0.029</v>
      </c>
      <c r="Y13" s="14">
        <f t="shared" si="15"/>
        <v>2.752804456212071</v>
      </c>
      <c r="Z13" s="16">
        <v>106125.213371266</v>
      </c>
      <c r="AA13" s="32">
        <f t="shared" si="8"/>
        <v>2921.419602848779</v>
      </c>
      <c r="AB13" s="35"/>
      <c r="AC13" s="2">
        <f aca="true" t="shared" si="16" ref="AC13:AC22">E13/G13</f>
        <v>1532320207.702745</v>
      </c>
      <c r="AD13" s="6">
        <f t="shared" si="10"/>
        <v>0.5221388271055214</v>
      </c>
      <c r="AE13" s="6">
        <f t="shared" si="11"/>
        <v>1.5959294889586146</v>
      </c>
      <c r="AF13" s="6">
        <f t="shared" si="12"/>
        <v>0.547178533432649</v>
      </c>
      <c r="AG13" s="6">
        <f t="shared" si="13"/>
        <v>2.665246849496785</v>
      </c>
    </row>
    <row r="14" spans="1:33" ht="12.75">
      <c r="A14" s="1" t="s">
        <v>24</v>
      </c>
      <c r="B14" s="1" t="s">
        <v>25</v>
      </c>
      <c r="C14" s="2" t="s">
        <v>3</v>
      </c>
      <c r="D14" s="1"/>
      <c r="E14" s="47">
        <v>996259917</v>
      </c>
      <c r="F14" s="18">
        <v>91.8</v>
      </c>
      <c r="G14" s="4">
        <f t="shared" si="14"/>
        <v>0.9179999999999999</v>
      </c>
      <c r="H14" s="47">
        <v>4916726</v>
      </c>
      <c r="I14" s="47">
        <v>448328.81</v>
      </c>
      <c r="J14" s="47">
        <v>285713.89</v>
      </c>
      <c r="K14" s="47">
        <v>215941.15</v>
      </c>
      <c r="L14" s="56">
        <f t="shared" si="1"/>
        <v>5866709.85</v>
      </c>
      <c r="M14" s="47">
        <v>10750070</v>
      </c>
      <c r="N14" s="47">
        <v>5243609.78</v>
      </c>
      <c r="O14" s="47">
        <v>0</v>
      </c>
      <c r="P14" s="5">
        <f t="shared" si="2"/>
        <v>15993679.780000001</v>
      </c>
      <c r="Q14" s="47">
        <v>5135471.2</v>
      </c>
      <c r="R14" s="47">
        <v>0</v>
      </c>
      <c r="S14" s="5">
        <f t="shared" si="3"/>
        <v>5135471.2</v>
      </c>
      <c r="T14" s="5">
        <f t="shared" si="4"/>
        <v>26995860.830000002</v>
      </c>
      <c r="U14" s="6">
        <f t="shared" si="5"/>
        <v>0.5154750394319036</v>
      </c>
      <c r="V14" s="6">
        <f t="shared" si="6"/>
        <v>1.6053722032861835</v>
      </c>
      <c r="W14" s="6">
        <f t="shared" si="7"/>
        <v>0.5888734204690481</v>
      </c>
      <c r="X14" s="64">
        <v>0.053</v>
      </c>
      <c r="Y14" s="14">
        <f t="shared" si="15"/>
        <v>2.6567206631871354</v>
      </c>
      <c r="Z14" s="16">
        <v>86439.17495611469</v>
      </c>
      <c r="AA14" s="32">
        <f t="shared" si="8"/>
        <v>2296.4474221475784</v>
      </c>
      <c r="AB14" s="35"/>
      <c r="AC14" s="2">
        <f t="shared" si="16"/>
        <v>1085250454.248366</v>
      </c>
      <c r="AD14" s="6">
        <f t="shared" si="10"/>
        <v>0.5405857999905861</v>
      </c>
      <c r="AE14" s="6">
        <f t="shared" si="11"/>
        <v>1.4737316826167162</v>
      </c>
      <c r="AF14" s="6">
        <f t="shared" si="12"/>
        <v>0.4732060861984875</v>
      </c>
      <c r="AG14" s="6">
        <f t="shared" si="13"/>
        <v>2.48752356880579</v>
      </c>
    </row>
    <row r="15" spans="1:33" ht="12.75">
      <c r="A15" s="1" t="s">
        <v>26</v>
      </c>
      <c r="B15" s="1" t="s">
        <v>27</v>
      </c>
      <c r="C15" s="2" t="s">
        <v>3</v>
      </c>
      <c r="D15" s="1"/>
      <c r="E15" s="47">
        <v>656511716</v>
      </c>
      <c r="F15" s="18">
        <v>97.07</v>
      </c>
      <c r="G15" s="4">
        <f t="shared" si="14"/>
        <v>0.9706999999999999</v>
      </c>
      <c r="H15" s="47">
        <v>2885327.38</v>
      </c>
      <c r="I15" s="47">
        <v>279488.14</v>
      </c>
      <c r="J15" s="47">
        <v>178114.01</v>
      </c>
      <c r="K15" s="47">
        <v>134617.69</v>
      </c>
      <c r="L15" s="56">
        <f t="shared" si="1"/>
        <v>3477547.22</v>
      </c>
      <c r="M15" s="47">
        <v>9961945</v>
      </c>
      <c r="N15" s="47">
        <v>0</v>
      </c>
      <c r="O15" s="47">
        <v>0</v>
      </c>
      <c r="P15" s="5">
        <f t="shared" si="2"/>
        <v>9961945</v>
      </c>
      <c r="Q15" s="47">
        <v>4497942.35</v>
      </c>
      <c r="R15" s="47">
        <v>0</v>
      </c>
      <c r="S15" s="5">
        <f t="shared" si="3"/>
        <v>4497942.35</v>
      </c>
      <c r="T15" s="5">
        <f t="shared" si="4"/>
        <v>17937434.57</v>
      </c>
      <c r="U15" s="6">
        <f t="shared" si="5"/>
        <v>0.6851275065439959</v>
      </c>
      <c r="V15" s="6">
        <f t="shared" si="6"/>
        <v>1.5174055172535565</v>
      </c>
      <c r="W15" s="6">
        <f t="shared" si="7"/>
        <v>0.5297007098651687</v>
      </c>
      <c r="X15" s="64">
        <v>0.0129</v>
      </c>
      <c r="Y15" s="14">
        <f t="shared" si="15"/>
        <v>2.719333733662721</v>
      </c>
      <c r="Z15" s="16">
        <v>117198.86615725906</v>
      </c>
      <c r="AA15" s="32">
        <f t="shared" si="8"/>
        <v>3187.0283028845683</v>
      </c>
      <c r="AB15" s="35"/>
      <c r="AC15" s="2">
        <f t="shared" si="16"/>
        <v>676328130.2153087</v>
      </c>
      <c r="AD15" s="6">
        <f t="shared" si="10"/>
        <v>0.5141804790661192</v>
      </c>
      <c r="AE15" s="6">
        <f t="shared" si="11"/>
        <v>1.472945535598027</v>
      </c>
      <c r="AF15" s="6">
        <f t="shared" si="12"/>
        <v>0.6650532706022566</v>
      </c>
      <c r="AG15" s="6">
        <f t="shared" si="13"/>
        <v>2.652179285266403</v>
      </c>
    </row>
    <row r="16" spans="1:33" ht="12.75">
      <c r="A16" s="1" t="s">
        <v>28</v>
      </c>
      <c r="B16" s="1" t="s">
        <v>29</v>
      </c>
      <c r="C16" s="2" t="s">
        <v>3</v>
      </c>
      <c r="D16" s="1"/>
      <c r="E16" s="47">
        <v>532696218</v>
      </c>
      <c r="F16" s="18">
        <v>86.5</v>
      </c>
      <c r="G16" s="4">
        <f t="shared" si="14"/>
        <v>0.865</v>
      </c>
      <c r="H16" s="47">
        <v>2562898.66</v>
      </c>
      <c r="I16" s="47"/>
      <c r="J16" s="47">
        <v>153973.45</v>
      </c>
      <c r="K16" s="47">
        <v>116372.37</v>
      </c>
      <c r="L16" s="56">
        <f t="shared" si="1"/>
        <v>2833244.4800000004</v>
      </c>
      <c r="M16" s="47">
        <v>5971981.5</v>
      </c>
      <c r="N16" s="47">
        <v>3087994.79</v>
      </c>
      <c r="O16" s="47">
        <v>1074980</v>
      </c>
      <c r="P16" s="5">
        <f t="shared" si="2"/>
        <v>10134956.29</v>
      </c>
      <c r="Q16" s="47">
        <v>4124314.71</v>
      </c>
      <c r="R16" s="47">
        <v>0</v>
      </c>
      <c r="S16" s="5">
        <f t="shared" si="3"/>
        <v>4124314.71</v>
      </c>
      <c r="T16" s="5">
        <f t="shared" si="4"/>
        <v>17092515.48</v>
      </c>
      <c r="U16" s="6">
        <f t="shared" si="5"/>
        <v>0.7742339011687897</v>
      </c>
      <c r="V16" s="6">
        <f t="shared" si="6"/>
        <v>1.9025771063386825</v>
      </c>
      <c r="W16" s="6">
        <f t="shared" si="7"/>
        <v>0.5318687057019804</v>
      </c>
      <c r="X16" s="64">
        <v>0.001</v>
      </c>
      <c r="Y16" s="14">
        <f t="shared" si="15"/>
        <v>3.2076797132094526</v>
      </c>
      <c r="Z16" s="16">
        <v>171353.73814041747</v>
      </c>
      <c r="AA16" s="32">
        <f t="shared" si="8"/>
        <v>5496.479096156219</v>
      </c>
      <c r="AB16" s="35"/>
      <c r="AC16" s="2">
        <f t="shared" si="16"/>
        <v>615833778.034682</v>
      </c>
      <c r="AD16" s="6">
        <f t="shared" si="10"/>
        <v>0.4600664304322132</v>
      </c>
      <c r="AE16" s="6">
        <f t="shared" si="11"/>
        <v>1.6457291969829604</v>
      </c>
      <c r="AF16" s="6">
        <f t="shared" si="12"/>
        <v>0.669712324511003</v>
      </c>
      <c r="AG16" s="6">
        <f t="shared" si="13"/>
        <v>2.7755079519261767</v>
      </c>
    </row>
    <row r="17" spans="1:33" ht="12.75">
      <c r="A17" s="1" t="s">
        <v>30</v>
      </c>
      <c r="B17" s="1" t="s">
        <v>31</v>
      </c>
      <c r="C17" s="2" t="s">
        <v>3</v>
      </c>
      <c r="D17" s="1"/>
      <c r="E17" s="47">
        <v>538004205</v>
      </c>
      <c r="F17" s="18">
        <v>72.95</v>
      </c>
      <c r="G17" s="4">
        <f t="shared" si="14"/>
        <v>0.7295</v>
      </c>
      <c r="H17" s="47">
        <v>2726856.53</v>
      </c>
      <c r="I17" s="47">
        <v>255571.98</v>
      </c>
      <c r="J17" s="47">
        <v>162872.57</v>
      </c>
      <c r="K17" s="47">
        <v>123098.28</v>
      </c>
      <c r="L17" s="56">
        <f t="shared" si="1"/>
        <v>3268399.3599999994</v>
      </c>
      <c r="M17" s="47">
        <v>495713</v>
      </c>
      <c r="N17" s="47">
        <v>0</v>
      </c>
      <c r="O17" s="47">
        <v>0</v>
      </c>
      <c r="P17" s="5">
        <f t="shared" si="2"/>
        <v>495713</v>
      </c>
      <c r="Q17" s="47">
        <v>3317906.79</v>
      </c>
      <c r="R17" s="47">
        <v>0</v>
      </c>
      <c r="S17" s="5">
        <f t="shared" si="3"/>
        <v>3317906.79</v>
      </c>
      <c r="T17" s="5">
        <f t="shared" si="4"/>
        <v>7082019.149999999</v>
      </c>
      <c r="U17" s="6">
        <f t="shared" si="5"/>
        <v>0.6167064790878354</v>
      </c>
      <c r="V17" s="6">
        <f t="shared" si="6"/>
        <v>0.09213924266632824</v>
      </c>
      <c r="W17" s="6">
        <f t="shared" si="7"/>
        <v>0.6075044264756256</v>
      </c>
      <c r="X17" s="64"/>
      <c r="Y17" s="14">
        <f t="shared" si="15"/>
        <v>1.3163501482297895</v>
      </c>
      <c r="Z17" s="16">
        <v>326033.5278858625</v>
      </c>
      <c r="AA17" s="32">
        <f t="shared" si="8"/>
        <v>4291.742827604364</v>
      </c>
      <c r="AB17" s="35"/>
      <c r="AC17" s="2">
        <f t="shared" si="16"/>
        <v>737497196.7100754</v>
      </c>
      <c r="AD17" s="6">
        <f t="shared" si="10"/>
        <v>0.4431744791139689</v>
      </c>
      <c r="AE17" s="6">
        <f t="shared" si="11"/>
        <v>0.06721557752508645</v>
      </c>
      <c r="AF17" s="6">
        <f t="shared" si="12"/>
        <v>0.4498873764945759</v>
      </c>
      <c r="AG17" s="6">
        <f t="shared" si="13"/>
        <v>0.9602774331336312</v>
      </c>
    </row>
    <row r="18" spans="1:33" ht="12.75">
      <c r="A18" s="1" t="s">
        <v>32</v>
      </c>
      <c r="B18" s="1" t="s">
        <v>33</v>
      </c>
      <c r="C18" s="2" t="s">
        <v>3</v>
      </c>
      <c r="D18" s="1"/>
      <c r="E18" s="47">
        <v>1287165540</v>
      </c>
      <c r="F18" s="18">
        <v>83.4</v>
      </c>
      <c r="G18" s="4">
        <f t="shared" si="14"/>
        <v>0.8340000000000001</v>
      </c>
      <c r="H18" s="47">
        <v>6209260.57</v>
      </c>
      <c r="I18" s="47"/>
      <c r="J18" s="47">
        <v>370613.51</v>
      </c>
      <c r="K18" s="47">
        <v>280107.85</v>
      </c>
      <c r="L18" s="56">
        <f t="shared" si="1"/>
        <v>6859981.93</v>
      </c>
      <c r="M18" s="47">
        <v>7555369</v>
      </c>
      <c r="N18" s="47">
        <v>0</v>
      </c>
      <c r="O18" s="47">
        <v>1160000</v>
      </c>
      <c r="P18" s="5">
        <f t="shared" si="2"/>
        <v>8715369</v>
      </c>
      <c r="Q18" s="47">
        <v>12209647.44</v>
      </c>
      <c r="R18" s="47">
        <v>0</v>
      </c>
      <c r="S18" s="5">
        <f t="shared" si="3"/>
        <v>12209647.44</v>
      </c>
      <c r="T18" s="5">
        <f t="shared" si="4"/>
        <v>27784998.369999997</v>
      </c>
      <c r="U18" s="6">
        <f t="shared" si="5"/>
        <v>0.9485685454257887</v>
      </c>
      <c r="V18" s="6">
        <f t="shared" si="6"/>
        <v>0.6770977569831461</v>
      </c>
      <c r="W18" s="6">
        <f t="shared" si="7"/>
        <v>0.5329525781120584</v>
      </c>
      <c r="X18" s="64">
        <v>0.0051</v>
      </c>
      <c r="Y18" s="14">
        <f t="shared" si="15"/>
        <v>2.153518880520993</v>
      </c>
      <c r="Z18" s="16">
        <v>191301.1738221579</v>
      </c>
      <c r="AA18" s="32">
        <f t="shared" si="8"/>
        <v>4119.706896918454</v>
      </c>
      <c r="AB18" s="35"/>
      <c r="AC18" s="2">
        <f t="shared" si="16"/>
        <v>1543363956.8345323</v>
      </c>
      <c r="AD18" s="6">
        <f t="shared" si="10"/>
        <v>0.4444824501454568</v>
      </c>
      <c r="AE18" s="6">
        <f t="shared" si="11"/>
        <v>0.5646995293239438</v>
      </c>
      <c r="AF18" s="6">
        <f t="shared" si="12"/>
        <v>0.7911061668851079</v>
      </c>
      <c r="AG18" s="6">
        <f t="shared" si="13"/>
        <v>1.8002881463545086</v>
      </c>
    </row>
    <row r="19" spans="1:33" ht="12.75">
      <c r="A19" s="1" t="s">
        <v>34</v>
      </c>
      <c r="B19" s="1" t="s">
        <v>35</v>
      </c>
      <c r="C19" s="2" t="s">
        <v>3</v>
      </c>
      <c r="D19" s="1"/>
      <c r="E19" s="47">
        <v>264499318</v>
      </c>
      <c r="F19" s="18">
        <v>88.87</v>
      </c>
      <c r="G19" s="4">
        <f t="shared" si="14"/>
        <v>0.8887</v>
      </c>
      <c r="H19" s="47">
        <v>1264979.21</v>
      </c>
      <c r="I19" s="47">
        <v>118472.93</v>
      </c>
      <c r="J19" s="47">
        <v>75501.2</v>
      </c>
      <c r="K19" s="47">
        <v>57063.43</v>
      </c>
      <c r="L19" s="56">
        <f t="shared" si="1"/>
        <v>1516016.7699999998</v>
      </c>
      <c r="M19" s="47">
        <v>2227096</v>
      </c>
      <c r="N19" s="47">
        <v>1436310.32</v>
      </c>
      <c r="O19" s="47">
        <v>0</v>
      </c>
      <c r="P19" s="5">
        <f t="shared" si="2"/>
        <v>3663406.3200000003</v>
      </c>
      <c r="Q19" s="47">
        <v>1665263.14</v>
      </c>
      <c r="R19" s="47">
        <v>0</v>
      </c>
      <c r="S19" s="5">
        <f t="shared" si="3"/>
        <v>1665263.14</v>
      </c>
      <c r="T19" s="5">
        <f t="shared" si="4"/>
        <v>6844686.2299999995</v>
      </c>
      <c r="U19" s="6">
        <f t="shared" si="5"/>
        <v>0.6295907122149933</v>
      </c>
      <c r="V19" s="6">
        <f t="shared" si="6"/>
        <v>1.3850343160431136</v>
      </c>
      <c r="W19" s="6">
        <f t="shared" si="7"/>
        <v>0.5731647179521271</v>
      </c>
      <c r="X19" s="64">
        <v>0.048</v>
      </c>
      <c r="Y19" s="14">
        <f t="shared" si="15"/>
        <v>2.539789746210234</v>
      </c>
      <c r="Z19" s="16">
        <v>105831.875</v>
      </c>
      <c r="AA19" s="32">
        <f t="shared" si="8"/>
        <v>2687.9071094720316</v>
      </c>
      <c r="AB19" s="35"/>
      <c r="AC19" s="2">
        <f t="shared" si="16"/>
        <v>297624978.05783725</v>
      </c>
      <c r="AD19" s="6">
        <f t="shared" si="10"/>
        <v>0.5093714848440554</v>
      </c>
      <c r="AE19" s="6">
        <f t="shared" si="11"/>
        <v>1.2308799966675155</v>
      </c>
      <c r="AF19" s="6">
        <f t="shared" si="12"/>
        <v>0.5595172659454646</v>
      </c>
      <c r="AG19" s="6">
        <f t="shared" si="13"/>
        <v>2.299768747457035</v>
      </c>
    </row>
    <row r="20" spans="1:33" ht="12.75">
      <c r="A20" s="1" t="s">
        <v>36</v>
      </c>
      <c r="B20" s="1" t="s">
        <v>37</v>
      </c>
      <c r="C20" s="2" t="s">
        <v>3</v>
      </c>
      <c r="D20" s="1"/>
      <c r="E20" s="47">
        <v>478667197</v>
      </c>
      <c r="F20" s="18">
        <v>89.5</v>
      </c>
      <c r="G20" s="4">
        <f t="shared" si="14"/>
        <v>0.895</v>
      </c>
      <c r="H20" s="47">
        <v>2217573.15</v>
      </c>
      <c r="I20" s="47"/>
      <c r="J20" s="47">
        <v>132892.66</v>
      </c>
      <c r="K20" s="47">
        <v>100439.62</v>
      </c>
      <c r="L20" s="56">
        <f t="shared" si="1"/>
        <v>2450905.43</v>
      </c>
      <c r="M20" s="47">
        <v>6084795.5</v>
      </c>
      <c r="N20" s="47">
        <v>2603895.06</v>
      </c>
      <c r="O20" s="47">
        <v>0</v>
      </c>
      <c r="P20" s="5">
        <f t="shared" si="2"/>
        <v>8688690.56</v>
      </c>
      <c r="Q20" s="47">
        <v>3857770</v>
      </c>
      <c r="R20" s="47">
        <v>0</v>
      </c>
      <c r="S20" s="5">
        <f t="shared" si="3"/>
        <v>3857770</v>
      </c>
      <c r="T20" s="5">
        <f t="shared" si="4"/>
        <v>14997365.99</v>
      </c>
      <c r="U20" s="6">
        <f t="shared" si="5"/>
        <v>0.8059399148674062</v>
      </c>
      <c r="V20" s="6">
        <f t="shared" si="6"/>
        <v>1.8151840390265974</v>
      </c>
      <c r="W20" s="6">
        <f t="shared" si="7"/>
        <v>0.5120270295020865</v>
      </c>
      <c r="X20" s="64"/>
      <c r="Y20" s="14">
        <f t="shared" si="15"/>
        <v>3.13315098339609</v>
      </c>
      <c r="Z20" s="16">
        <v>120304.37828371278</v>
      </c>
      <c r="AA20" s="32">
        <f t="shared" si="8"/>
        <v>3769.317811264699</v>
      </c>
      <c r="AB20" s="35"/>
      <c r="AC20" s="2">
        <f t="shared" si="16"/>
        <v>534823683.79888266</v>
      </c>
      <c r="AD20" s="6">
        <f t="shared" si="10"/>
        <v>0.45826419140436736</v>
      </c>
      <c r="AE20" s="6">
        <f t="shared" si="11"/>
        <v>1.6245897149288049</v>
      </c>
      <c r="AF20" s="6">
        <f t="shared" si="12"/>
        <v>0.7213162238063286</v>
      </c>
      <c r="AG20" s="6">
        <f t="shared" si="13"/>
        <v>2.804170130139501</v>
      </c>
    </row>
    <row r="21" spans="1:33" ht="12.75">
      <c r="A21" s="1" t="s">
        <v>38</v>
      </c>
      <c r="B21" s="1" t="s">
        <v>39</v>
      </c>
      <c r="C21" s="2" t="s">
        <v>3</v>
      </c>
      <c r="D21" s="1"/>
      <c r="E21" s="47">
        <v>527966344</v>
      </c>
      <c r="F21" s="18">
        <v>96.3</v>
      </c>
      <c r="G21" s="4">
        <f t="shared" si="14"/>
        <v>0.963</v>
      </c>
      <c r="H21" s="47">
        <v>2387284.4</v>
      </c>
      <c r="I21" s="47">
        <v>223821.68</v>
      </c>
      <c r="J21" s="47">
        <v>142638.53</v>
      </c>
      <c r="K21" s="47">
        <v>107805.5</v>
      </c>
      <c r="L21" s="56">
        <f t="shared" si="1"/>
        <v>2861550.11</v>
      </c>
      <c r="M21" s="47">
        <v>7306377</v>
      </c>
      <c r="N21" s="47">
        <v>0</v>
      </c>
      <c r="O21" s="47">
        <v>0</v>
      </c>
      <c r="P21" s="5">
        <f t="shared" si="2"/>
        <v>7306377</v>
      </c>
      <c r="Q21" s="47">
        <v>8880351</v>
      </c>
      <c r="R21" s="47">
        <v>0</v>
      </c>
      <c r="S21" s="5">
        <f t="shared" si="3"/>
        <v>8880351</v>
      </c>
      <c r="T21" s="5">
        <f t="shared" si="4"/>
        <v>19048278.11</v>
      </c>
      <c r="U21" s="6">
        <f t="shared" si="5"/>
        <v>1.681991873330471</v>
      </c>
      <c r="V21" s="6">
        <f t="shared" si="6"/>
        <v>1.3838717340664428</v>
      </c>
      <c r="W21" s="6">
        <f t="shared" si="7"/>
        <v>0.5419947961682952</v>
      </c>
      <c r="X21" s="64">
        <v>0.089</v>
      </c>
      <c r="Y21" s="14">
        <f t="shared" si="15"/>
        <v>3.518858403565209</v>
      </c>
      <c r="Z21" s="16">
        <v>67875.05030181087</v>
      </c>
      <c r="AA21" s="32">
        <f t="shared" si="8"/>
        <v>2388.426911469385</v>
      </c>
      <c r="AB21" s="35"/>
      <c r="AC21" s="2">
        <f t="shared" si="16"/>
        <v>548251655.244029</v>
      </c>
      <c r="AD21" s="6">
        <f t="shared" si="10"/>
        <v>0.5219409887100682</v>
      </c>
      <c r="AE21" s="6">
        <f t="shared" si="11"/>
        <v>1.3326684799059845</v>
      </c>
      <c r="AF21" s="6">
        <f t="shared" si="12"/>
        <v>1.619758174017244</v>
      </c>
      <c r="AG21" s="6">
        <f t="shared" si="13"/>
        <v>3.4743676426332963</v>
      </c>
    </row>
    <row r="22" spans="1:33" ht="12.75">
      <c r="A22" s="1" t="s">
        <v>40</v>
      </c>
      <c r="B22" s="1" t="s">
        <v>41</v>
      </c>
      <c r="C22" s="2" t="s">
        <v>3</v>
      </c>
      <c r="D22" s="1"/>
      <c r="E22" s="47">
        <v>63411130</v>
      </c>
      <c r="F22" s="18">
        <v>86.86</v>
      </c>
      <c r="G22" s="4">
        <f t="shared" si="14"/>
        <v>0.8686</v>
      </c>
      <c r="H22" s="47">
        <v>313361.54</v>
      </c>
      <c r="I22" s="47">
        <v>29346.56</v>
      </c>
      <c r="J22" s="47">
        <v>18702.17</v>
      </c>
      <c r="K22" s="47">
        <v>14135</v>
      </c>
      <c r="L22" s="56">
        <f t="shared" si="1"/>
        <v>375545.26999999996</v>
      </c>
      <c r="M22" s="47">
        <v>965168</v>
      </c>
      <c r="N22" s="47">
        <v>0</v>
      </c>
      <c r="O22" s="47">
        <v>55000</v>
      </c>
      <c r="P22" s="5">
        <f t="shared" si="2"/>
        <v>1020168</v>
      </c>
      <c r="Q22" s="47">
        <v>181991.25</v>
      </c>
      <c r="R22" s="47">
        <v>0</v>
      </c>
      <c r="S22" s="5">
        <f t="shared" si="3"/>
        <v>181991.25</v>
      </c>
      <c r="T22" s="5">
        <f t="shared" si="4"/>
        <v>1577704.52</v>
      </c>
      <c r="U22" s="6">
        <f t="shared" si="5"/>
        <v>0.28700206099465503</v>
      </c>
      <c r="V22" s="6">
        <f t="shared" si="6"/>
        <v>1.6088153609626576</v>
      </c>
      <c r="W22" s="6">
        <f t="shared" si="7"/>
        <v>0.5922387284377363</v>
      </c>
      <c r="X22" s="64"/>
      <c r="Y22" s="14">
        <f t="shared" si="15"/>
        <v>2.488056150395049</v>
      </c>
      <c r="Z22" s="16">
        <v>136281.56028368796</v>
      </c>
      <c r="AA22" s="32">
        <f t="shared" si="8"/>
        <v>3390.7617424926348</v>
      </c>
      <c r="AB22" s="35"/>
      <c r="AC22" s="2">
        <f t="shared" si="16"/>
        <v>73003833.75546856</v>
      </c>
      <c r="AD22" s="6">
        <f t="shared" si="10"/>
        <v>0.5144185595210179</v>
      </c>
      <c r="AE22" s="6">
        <f t="shared" si="11"/>
        <v>1.3974170225321645</v>
      </c>
      <c r="AF22" s="6">
        <f t="shared" si="12"/>
        <v>0.2492899901799574</v>
      </c>
      <c r="AG22" s="6">
        <f t="shared" si="13"/>
        <v>2.1611255722331397</v>
      </c>
    </row>
    <row r="23" spans="1:33" ht="12.75">
      <c r="A23" s="1" t="s">
        <v>42</v>
      </c>
      <c r="B23" s="1" t="s">
        <v>43</v>
      </c>
      <c r="C23" s="2" t="s">
        <v>3</v>
      </c>
      <c r="D23" s="1"/>
      <c r="E23" s="47">
        <v>628060804</v>
      </c>
      <c r="F23" s="18">
        <v>90.29</v>
      </c>
      <c r="G23" s="4">
        <f t="shared" si="14"/>
        <v>0.9029</v>
      </c>
      <c r="H23" s="47">
        <v>3087177.65</v>
      </c>
      <c r="I23" s="47">
        <v>290014.41</v>
      </c>
      <c r="J23" s="47">
        <v>184822.26</v>
      </c>
      <c r="K23" s="47">
        <v>139687.75</v>
      </c>
      <c r="L23" s="56">
        <f t="shared" si="1"/>
        <v>3701702.0700000003</v>
      </c>
      <c r="M23" s="47">
        <v>6077967.5</v>
      </c>
      <c r="N23" s="47">
        <v>3880756.15</v>
      </c>
      <c r="O23" s="47">
        <v>0</v>
      </c>
      <c r="P23" s="5">
        <f t="shared" si="2"/>
        <v>9958723.65</v>
      </c>
      <c r="Q23" s="47">
        <v>5173968.8</v>
      </c>
      <c r="R23" s="47">
        <v>0</v>
      </c>
      <c r="S23" s="5">
        <f t="shared" si="3"/>
        <v>5173968.8</v>
      </c>
      <c r="T23" s="5">
        <f t="shared" si="4"/>
        <v>18834394.52</v>
      </c>
      <c r="U23" s="6">
        <f t="shared" si="5"/>
        <v>0.8238006204252796</v>
      </c>
      <c r="V23" s="6">
        <f t="shared" si="6"/>
        <v>1.5856304973300004</v>
      </c>
      <c r="W23" s="6">
        <f t="shared" si="7"/>
        <v>0.589385939454359</v>
      </c>
      <c r="X23" s="64">
        <v>0.015</v>
      </c>
      <c r="Y23" s="14">
        <f t="shared" si="15"/>
        <v>2.983817057209639</v>
      </c>
      <c r="Z23" s="16">
        <v>117947.47864425462</v>
      </c>
      <c r="AA23" s="32">
        <f t="shared" si="8"/>
        <v>3519.336986335966</v>
      </c>
      <c r="AB23" s="35"/>
      <c r="AC23" s="2">
        <f aca="true" t="shared" si="17" ref="AC23:AC63">E23/G23</f>
        <v>695603947.2809834</v>
      </c>
      <c r="AD23" s="6">
        <f t="shared" si="10"/>
        <v>0.5321565647333407</v>
      </c>
      <c r="AE23" s="6">
        <f t="shared" si="11"/>
        <v>1.4316657760392577</v>
      </c>
      <c r="AF23" s="6">
        <f t="shared" si="12"/>
        <v>0.7438095801819851</v>
      </c>
      <c r="AG23" s="6">
        <f t="shared" si="13"/>
        <v>2.7076319209545834</v>
      </c>
    </row>
    <row r="24" spans="1:33" ht="12.75">
      <c r="A24" s="1" t="s">
        <v>44</v>
      </c>
      <c r="B24" s="1" t="s">
        <v>45</v>
      </c>
      <c r="C24" s="2" t="s">
        <v>3</v>
      </c>
      <c r="D24" s="1"/>
      <c r="E24" s="47">
        <v>866432697</v>
      </c>
      <c r="F24" s="18">
        <v>83.85</v>
      </c>
      <c r="G24" s="4">
        <f t="shared" si="14"/>
        <v>0.8384999999999999</v>
      </c>
      <c r="H24" s="47">
        <v>4190517.99</v>
      </c>
      <c r="I24" s="47">
        <v>394181.01</v>
      </c>
      <c r="J24" s="47">
        <v>251206.23</v>
      </c>
      <c r="K24" s="47">
        <v>189860.42</v>
      </c>
      <c r="L24" s="56">
        <f t="shared" si="1"/>
        <v>5025765.65</v>
      </c>
      <c r="M24" s="47">
        <v>9446237</v>
      </c>
      <c r="N24" s="47">
        <v>0</v>
      </c>
      <c r="O24" s="47">
        <v>1390835</v>
      </c>
      <c r="P24" s="5">
        <f t="shared" si="2"/>
        <v>10837072</v>
      </c>
      <c r="Q24" s="47">
        <v>10632413.82</v>
      </c>
      <c r="R24" s="47">
        <v>0</v>
      </c>
      <c r="S24" s="5">
        <f t="shared" si="3"/>
        <v>10632413.82</v>
      </c>
      <c r="T24" s="5">
        <f t="shared" si="4"/>
        <v>26495251.47</v>
      </c>
      <c r="U24" s="6">
        <f t="shared" si="5"/>
        <v>1.2271482663124844</v>
      </c>
      <c r="V24" s="6">
        <f t="shared" si="6"/>
        <v>1.2507690484815581</v>
      </c>
      <c r="W24" s="6">
        <f t="shared" si="7"/>
        <v>0.5800526304468401</v>
      </c>
      <c r="X24" s="64">
        <v>0.006</v>
      </c>
      <c r="Y24" s="14">
        <f t="shared" si="15"/>
        <v>3.051969945240882</v>
      </c>
      <c r="Z24" s="16">
        <v>128062.14297319253</v>
      </c>
      <c r="AA24" s="32">
        <f t="shared" si="8"/>
        <v>3908.418114773244</v>
      </c>
      <c r="AB24" s="35"/>
      <c r="AC24" s="2">
        <f t="shared" si="17"/>
        <v>1033312697.6744187</v>
      </c>
      <c r="AD24" s="6">
        <f t="shared" si="10"/>
        <v>0.4863741306296754</v>
      </c>
      <c r="AE24" s="6">
        <f t="shared" si="11"/>
        <v>1.0487698471517863</v>
      </c>
      <c r="AF24" s="6">
        <f t="shared" si="12"/>
        <v>1.0289638213030181</v>
      </c>
      <c r="AG24" s="6">
        <f t="shared" si="13"/>
        <v>2.56410779908448</v>
      </c>
    </row>
    <row r="25" spans="1:33" ht="12.75">
      <c r="A25" s="1" t="s">
        <v>46</v>
      </c>
      <c r="B25" s="1" t="s">
        <v>47</v>
      </c>
      <c r="C25" s="2" t="s">
        <v>3</v>
      </c>
      <c r="D25" s="1"/>
      <c r="E25" s="47">
        <v>83697175</v>
      </c>
      <c r="F25" s="18">
        <v>84.09</v>
      </c>
      <c r="G25" s="4">
        <f t="shared" si="14"/>
        <v>0.8409</v>
      </c>
      <c r="H25" s="47">
        <v>398637.46</v>
      </c>
      <c r="I25" s="47">
        <v>37347.4</v>
      </c>
      <c r="J25" s="47">
        <v>23800.99</v>
      </c>
      <c r="K25" s="47">
        <v>17988.67</v>
      </c>
      <c r="L25" s="56">
        <f t="shared" si="1"/>
        <v>477774.52</v>
      </c>
      <c r="M25" s="47">
        <v>1157737</v>
      </c>
      <c r="N25" s="47">
        <v>0</v>
      </c>
      <c r="O25" s="47">
        <v>0</v>
      </c>
      <c r="P25" s="5">
        <f t="shared" si="2"/>
        <v>1157737</v>
      </c>
      <c r="Q25" s="47">
        <v>133518.47</v>
      </c>
      <c r="R25" s="47">
        <v>0</v>
      </c>
      <c r="S25" s="5">
        <f t="shared" si="3"/>
        <v>133518.47</v>
      </c>
      <c r="T25" s="5">
        <f t="shared" si="4"/>
        <v>1769029.99</v>
      </c>
      <c r="U25" s="6">
        <f t="shared" si="5"/>
        <v>0.15952565902015212</v>
      </c>
      <c r="V25" s="6">
        <f t="shared" si="6"/>
        <v>1.3832450139446164</v>
      </c>
      <c r="W25" s="6">
        <f t="shared" si="7"/>
        <v>0.5708370921718684</v>
      </c>
      <c r="X25" s="64">
        <v>0.0135</v>
      </c>
      <c r="Y25" s="14">
        <f t="shared" si="15"/>
        <v>2.100107765136637</v>
      </c>
      <c r="Z25" s="16">
        <v>108983.25203252032</v>
      </c>
      <c r="AA25" s="32">
        <f t="shared" si="8"/>
        <v>2288.7657386333913</v>
      </c>
      <c r="AB25" s="35"/>
      <c r="AC25" s="2">
        <f t="shared" si="17"/>
        <v>99532851.70650494</v>
      </c>
      <c r="AD25" s="6">
        <f t="shared" si="10"/>
        <v>0.4800169108073241</v>
      </c>
      <c r="AE25" s="6">
        <f t="shared" si="11"/>
        <v>1.1631707322260278</v>
      </c>
      <c r="AF25" s="6">
        <f t="shared" si="12"/>
        <v>0.1341451266700459</v>
      </c>
      <c r="AG25" s="6">
        <f t="shared" si="13"/>
        <v>1.7773327697033978</v>
      </c>
    </row>
    <row r="26" spans="1:33" ht="12.75">
      <c r="A26" s="1" t="s">
        <v>48</v>
      </c>
      <c r="B26" s="1" t="s">
        <v>49</v>
      </c>
      <c r="C26" s="2" t="s">
        <v>50</v>
      </c>
      <c r="D26" s="1"/>
      <c r="E26" s="47">
        <v>780230801</v>
      </c>
      <c r="F26" s="18">
        <v>72.45</v>
      </c>
      <c r="G26" s="4">
        <f t="shared" si="14"/>
        <v>0.7245</v>
      </c>
      <c r="H26" s="47">
        <v>2371446.45</v>
      </c>
      <c r="I26" s="47">
        <v>0</v>
      </c>
      <c r="J26" s="47">
        <v>0</v>
      </c>
      <c r="K26" s="47">
        <v>48732.59</v>
      </c>
      <c r="L26" s="56">
        <f t="shared" si="1"/>
        <v>2420179.04</v>
      </c>
      <c r="M26" s="47">
        <v>9853404</v>
      </c>
      <c r="N26" s="47">
        <v>4932177.77</v>
      </c>
      <c r="O26" s="47">
        <v>0</v>
      </c>
      <c r="P26" s="5">
        <f t="shared" si="2"/>
        <v>14785581.77</v>
      </c>
      <c r="Q26" s="47">
        <v>4842175</v>
      </c>
      <c r="R26" s="47">
        <v>0</v>
      </c>
      <c r="S26" s="5">
        <f t="shared" si="3"/>
        <v>4842175</v>
      </c>
      <c r="T26" s="5">
        <f t="shared" si="4"/>
        <v>22047935.81</v>
      </c>
      <c r="U26" s="6">
        <f t="shared" si="5"/>
        <v>0.6206080295463753</v>
      </c>
      <c r="V26" s="6">
        <f t="shared" si="6"/>
        <v>1.8950266704479923</v>
      </c>
      <c r="W26" s="6">
        <f t="shared" si="7"/>
        <v>0.3101875799953199</v>
      </c>
      <c r="X26" s="64">
        <v>0.01752</v>
      </c>
      <c r="Y26" s="14">
        <f t="shared" si="15"/>
        <v>2.808302279989687</v>
      </c>
      <c r="Z26" s="16">
        <v>319729.52659834066</v>
      </c>
      <c r="AA26" s="32">
        <f t="shared" si="8"/>
        <v>8978.971585261432</v>
      </c>
      <c r="AB26" s="35"/>
      <c r="AC26" s="2">
        <f t="shared" si="17"/>
        <v>1076923120.7729468</v>
      </c>
      <c r="AD26" s="6">
        <f t="shared" si="10"/>
        <v>0.22473090170660928</v>
      </c>
      <c r="AE26" s="6">
        <f t="shared" si="11"/>
        <v>1.3729468227395702</v>
      </c>
      <c r="AF26" s="6">
        <f t="shared" si="12"/>
        <v>0.44963051740634885</v>
      </c>
      <c r="AG26" s="6">
        <f t="shared" si="13"/>
        <v>2.0473082418525284</v>
      </c>
    </row>
    <row r="27" spans="1:33" ht="12.75">
      <c r="A27" s="1" t="s">
        <v>51</v>
      </c>
      <c r="B27" s="1" t="s">
        <v>52</v>
      </c>
      <c r="C27" s="2" t="s">
        <v>50</v>
      </c>
      <c r="D27" s="1"/>
      <c r="E27" s="47">
        <v>737732342</v>
      </c>
      <c r="F27" s="18">
        <v>78.22</v>
      </c>
      <c r="G27" s="4">
        <f t="shared" si="14"/>
        <v>0.7822</v>
      </c>
      <c r="H27" s="47">
        <v>1969768.01</v>
      </c>
      <c r="I27" s="47">
        <v>0</v>
      </c>
      <c r="J27" s="47">
        <v>0</v>
      </c>
      <c r="K27" s="47">
        <v>40626.3</v>
      </c>
      <c r="L27" s="56">
        <f t="shared" si="1"/>
        <v>2010394.31</v>
      </c>
      <c r="M27" s="47">
        <v>3549965</v>
      </c>
      <c r="N27" s="47">
        <v>0</v>
      </c>
      <c r="O27" s="47">
        <v>0</v>
      </c>
      <c r="P27" s="5">
        <f t="shared" si="2"/>
        <v>3549965</v>
      </c>
      <c r="Q27" s="47">
        <v>2154015</v>
      </c>
      <c r="R27" s="47">
        <v>0</v>
      </c>
      <c r="S27" s="5">
        <f t="shared" si="3"/>
        <v>2154015</v>
      </c>
      <c r="T27" s="5">
        <f t="shared" si="4"/>
        <v>7714374.3100000005</v>
      </c>
      <c r="U27" s="6">
        <f t="shared" si="5"/>
        <v>0.29197784580793124</v>
      </c>
      <c r="V27" s="6">
        <f t="shared" si="6"/>
        <v>0.4811995893220579</v>
      </c>
      <c r="W27" s="6">
        <f t="shared" si="7"/>
        <v>0.27250998709773255</v>
      </c>
      <c r="X27" s="64"/>
      <c r="Y27" s="14">
        <f t="shared" si="15"/>
        <v>1.0456874222277217</v>
      </c>
      <c r="Z27" s="16">
        <v>1045070.71197411</v>
      </c>
      <c r="AA27" s="32">
        <f t="shared" si="8"/>
        <v>10928.172988498969</v>
      </c>
      <c r="AB27" s="35"/>
      <c r="AC27" s="2">
        <f t="shared" si="17"/>
        <v>943150526.7195091</v>
      </c>
      <c r="AD27" s="6">
        <f t="shared" si="10"/>
        <v>0.2131573119078464</v>
      </c>
      <c r="AE27" s="6">
        <f t="shared" si="11"/>
        <v>0.3763943187677137</v>
      </c>
      <c r="AF27" s="6">
        <f t="shared" si="12"/>
        <v>0.2283850709909638</v>
      </c>
      <c r="AG27" s="6">
        <f t="shared" si="13"/>
        <v>0.817936701666524</v>
      </c>
    </row>
    <row r="28" spans="1:33" ht="12.75">
      <c r="A28" s="1" t="s">
        <v>53</v>
      </c>
      <c r="B28" s="1" t="s">
        <v>54</v>
      </c>
      <c r="C28" s="2" t="s">
        <v>50</v>
      </c>
      <c r="D28" s="3" t="s">
        <v>55</v>
      </c>
      <c r="E28" s="47">
        <v>1253998894</v>
      </c>
      <c r="F28" s="18">
        <v>76.07</v>
      </c>
      <c r="G28" s="4">
        <f t="shared" si="14"/>
        <v>0.7606999999999999</v>
      </c>
      <c r="H28" s="47">
        <v>3412663.29</v>
      </c>
      <c r="I28" s="47">
        <v>0</v>
      </c>
      <c r="J28" s="47">
        <v>0</v>
      </c>
      <c r="K28" s="47">
        <v>70534.83</v>
      </c>
      <c r="L28" s="56">
        <f t="shared" si="1"/>
        <v>3483198.12</v>
      </c>
      <c r="M28" s="47">
        <v>29058606.5</v>
      </c>
      <c r="N28" s="47">
        <v>0</v>
      </c>
      <c r="O28" s="47">
        <v>0</v>
      </c>
      <c r="P28" s="5">
        <f t="shared" si="2"/>
        <v>29058606.5</v>
      </c>
      <c r="Q28" s="47">
        <v>16974958</v>
      </c>
      <c r="R28" s="47">
        <v>0</v>
      </c>
      <c r="S28" s="5">
        <f t="shared" si="3"/>
        <v>16974958</v>
      </c>
      <c r="T28" s="5">
        <f t="shared" si="4"/>
        <v>49516762.620000005</v>
      </c>
      <c r="U28" s="6">
        <f t="shared" si="5"/>
        <v>1.353666106183982</v>
      </c>
      <c r="V28" s="6">
        <f t="shared" si="6"/>
        <v>2.317275289399099</v>
      </c>
      <c r="W28" s="6">
        <f t="shared" si="7"/>
        <v>0.2777672401998147</v>
      </c>
      <c r="X28" s="64"/>
      <c r="Y28" s="14">
        <f t="shared" si="15"/>
        <v>3.948708635782896</v>
      </c>
      <c r="Z28" s="16">
        <v>151033.19297226658</v>
      </c>
      <c r="AA28" s="32">
        <f t="shared" si="8"/>
        <v>5963.860733794537</v>
      </c>
      <c r="AB28" s="35"/>
      <c r="AC28" s="2">
        <f t="shared" si="17"/>
        <v>1648480207.7034311</v>
      </c>
      <c r="AD28" s="6">
        <f t="shared" si="10"/>
        <v>0.21129753961999903</v>
      </c>
      <c r="AE28" s="6">
        <f t="shared" si="11"/>
        <v>1.7627513126458945</v>
      </c>
      <c r="AF28" s="6">
        <f t="shared" si="12"/>
        <v>1.029733806974155</v>
      </c>
      <c r="AG28" s="6">
        <f t="shared" si="13"/>
        <v>3.003782659240049</v>
      </c>
    </row>
    <row r="29" spans="1:33" ht="12.75">
      <c r="A29" s="1" t="s">
        <v>56</v>
      </c>
      <c r="B29" s="1" t="s">
        <v>57</v>
      </c>
      <c r="C29" s="2" t="s">
        <v>50</v>
      </c>
      <c r="D29" s="1"/>
      <c r="E29" s="47">
        <v>341983647</v>
      </c>
      <c r="F29" s="18">
        <v>74.7</v>
      </c>
      <c r="G29" s="4">
        <f t="shared" si="14"/>
        <v>0.747</v>
      </c>
      <c r="H29" s="47">
        <v>1018135.7</v>
      </c>
      <c r="I29" s="47">
        <v>0</v>
      </c>
      <c r="J29" s="47">
        <v>0</v>
      </c>
      <c r="K29" s="47">
        <v>20973.37</v>
      </c>
      <c r="L29" s="56">
        <f t="shared" si="1"/>
        <v>1039109.07</v>
      </c>
      <c r="M29" s="47">
        <v>7854751.5</v>
      </c>
      <c r="N29" s="47">
        <v>0</v>
      </c>
      <c r="O29" s="47">
        <v>0</v>
      </c>
      <c r="P29" s="5">
        <f t="shared" si="2"/>
        <v>7854751.5</v>
      </c>
      <c r="Q29" s="47">
        <v>4200940.34</v>
      </c>
      <c r="R29" s="47">
        <v>0</v>
      </c>
      <c r="S29" s="5">
        <f t="shared" si="3"/>
        <v>4200940.34</v>
      </c>
      <c r="T29" s="5">
        <f t="shared" si="4"/>
        <v>13094800.91</v>
      </c>
      <c r="U29" s="6">
        <f t="shared" si="5"/>
        <v>1.2284038657556042</v>
      </c>
      <c r="V29" s="6">
        <f t="shared" si="6"/>
        <v>2.2968207892115964</v>
      </c>
      <c r="W29" s="6">
        <f t="shared" si="7"/>
        <v>0.30384759011590984</v>
      </c>
      <c r="X29" s="64">
        <v>0.00589</v>
      </c>
      <c r="Y29" s="14">
        <f t="shared" si="15"/>
        <v>3.8231822450831108</v>
      </c>
      <c r="Z29" s="16">
        <v>139595.8395245171</v>
      </c>
      <c r="AA29" s="32">
        <f t="shared" si="8"/>
        <v>5337.00335157605</v>
      </c>
      <c r="AB29" s="35"/>
      <c r="AC29" s="2">
        <f t="shared" si="17"/>
        <v>457809433.73493975</v>
      </c>
      <c r="AD29" s="6">
        <f t="shared" si="10"/>
        <v>0.22697414981658462</v>
      </c>
      <c r="AE29" s="6">
        <f t="shared" si="11"/>
        <v>1.7157251295410625</v>
      </c>
      <c r="AF29" s="6">
        <f t="shared" si="12"/>
        <v>0.9176176877194365</v>
      </c>
      <c r="AG29" s="6">
        <f t="shared" si="13"/>
        <v>2.8603169670770834</v>
      </c>
    </row>
    <row r="30" spans="1:33" ht="12.75">
      <c r="A30" s="1" t="s">
        <v>58</v>
      </c>
      <c r="B30" s="1" t="s">
        <v>59</v>
      </c>
      <c r="C30" s="2" t="s">
        <v>50</v>
      </c>
      <c r="D30" s="1"/>
      <c r="E30" s="47">
        <v>999685270</v>
      </c>
      <c r="F30" s="18">
        <v>72.7</v>
      </c>
      <c r="G30" s="4">
        <f t="shared" si="14"/>
        <v>0.727</v>
      </c>
      <c r="H30" s="47">
        <v>2799485.19</v>
      </c>
      <c r="I30" s="47">
        <v>0</v>
      </c>
      <c r="J30" s="47">
        <v>0</v>
      </c>
      <c r="K30" s="47">
        <v>58541.65</v>
      </c>
      <c r="L30" s="56">
        <f t="shared" si="1"/>
        <v>2858026.84</v>
      </c>
      <c r="M30" s="47">
        <v>6105308</v>
      </c>
      <c r="N30" s="47">
        <v>4119786.76</v>
      </c>
      <c r="O30" s="47">
        <v>0</v>
      </c>
      <c r="P30" s="5">
        <f t="shared" si="2"/>
        <v>10225094.76</v>
      </c>
      <c r="Q30" s="47">
        <v>9148325.58</v>
      </c>
      <c r="R30" s="47">
        <v>0</v>
      </c>
      <c r="S30" s="5">
        <f t="shared" si="3"/>
        <v>9148325.58</v>
      </c>
      <c r="T30" s="5">
        <f t="shared" si="4"/>
        <v>22231447.18</v>
      </c>
      <c r="U30" s="6">
        <f t="shared" si="5"/>
        <v>0.915120573898223</v>
      </c>
      <c r="V30" s="6">
        <f t="shared" si="6"/>
        <v>1.0228313917239173</v>
      </c>
      <c r="W30" s="6">
        <f t="shared" si="7"/>
        <v>0.2858926629978253</v>
      </c>
      <c r="X30" s="64">
        <v>0.00261</v>
      </c>
      <c r="Y30" s="14">
        <f t="shared" si="15"/>
        <v>2.221234628619966</v>
      </c>
      <c r="Z30" s="16">
        <v>151914.15081967213</v>
      </c>
      <c r="AA30" s="32">
        <f t="shared" si="8"/>
        <v>3374.369723780519</v>
      </c>
      <c r="AB30" s="35"/>
      <c r="AC30" s="2">
        <f t="shared" si="17"/>
        <v>1375082902.338377</v>
      </c>
      <c r="AD30" s="6">
        <f t="shared" si="10"/>
        <v>0.20784396599941896</v>
      </c>
      <c r="AE30" s="6">
        <f t="shared" si="11"/>
        <v>0.7435984217832878</v>
      </c>
      <c r="AF30" s="6">
        <f t="shared" si="12"/>
        <v>0.6652926572240081</v>
      </c>
      <c r="AG30" s="6">
        <f t="shared" si="13"/>
        <v>1.6167350450067146</v>
      </c>
    </row>
    <row r="31" spans="1:33" ht="12.75">
      <c r="A31" s="1" t="s">
        <v>60</v>
      </c>
      <c r="B31" s="1" t="s">
        <v>61</v>
      </c>
      <c r="C31" s="2" t="s">
        <v>50</v>
      </c>
      <c r="D31" s="1"/>
      <c r="E31" s="47">
        <v>1264435885</v>
      </c>
      <c r="F31" s="18">
        <v>74.86</v>
      </c>
      <c r="G31" s="4">
        <f t="shared" si="14"/>
        <v>0.7486</v>
      </c>
      <c r="H31" s="47">
        <v>3642414.64</v>
      </c>
      <c r="I31" s="47">
        <v>0</v>
      </c>
      <c r="J31" s="47">
        <v>0</v>
      </c>
      <c r="K31" s="47">
        <v>74947.65</v>
      </c>
      <c r="L31" s="56">
        <f t="shared" si="1"/>
        <v>3717362.29</v>
      </c>
      <c r="M31" s="47">
        <v>16914138</v>
      </c>
      <c r="N31" s="47">
        <v>0</v>
      </c>
      <c r="O31" s="47">
        <v>0</v>
      </c>
      <c r="P31" s="5">
        <f t="shared" si="2"/>
        <v>16914138</v>
      </c>
      <c r="Q31" s="47">
        <v>12327549</v>
      </c>
      <c r="R31" s="47">
        <v>0</v>
      </c>
      <c r="S31" s="5">
        <f t="shared" si="3"/>
        <v>12327549</v>
      </c>
      <c r="T31" s="5">
        <f t="shared" si="4"/>
        <v>32959049.29</v>
      </c>
      <c r="U31" s="6">
        <f t="shared" si="5"/>
        <v>0.9749445698466555</v>
      </c>
      <c r="V31" s="6">
        <f t="shared" si="6"/>
        <v>1.33768253500651</v>
      </c>
      <c r="W31" s="6">
        <f t="shared" si="7"/>
        <v>0.29399373539608137</v>
      </c>
      <c r="X31" s="64"/>
      <c r="Y31" s="14">
        <f t="shared" si="15"/>
        <v>2.6066208402492466</v>
      </c>
      <c r="Z31" s="16">
        <v>168894.12347309344</v>
      </c>
      <c r="AA31" s="32">
        <f t="shared" si="8"/>
        <v>4402.429420405948</v>
      </c>
      <c r="AB31" s="35"/>
      <c r="AC31" s="2">
        <f t="shared" si="17"/>
        <v>1689067439.219877</v>
      </c>
      <c r="AD31" s="6">
        <f t="shared" si="10"/>
        <v>0.22008371031750654</v>
      </c>
      <c r="AE31" s="6">
        <f t="shared" si="11"/>
        <v>1.0013891457058735</v>
      </c>
      <c r="AF31" s="6">
        <f t="shared" si="12"/>
        <v>0.7298435049872063</v>
      </c>
      <c r="AG31" s="6">
        <f t="shared" si="13"/>
        <v>1.9513163610105861</v>
      </c>
    </row>
    <row r="32" spans="1:33" ht="12.75">
      <c r="A32" s="1" t="s">
        <v>62</v>
      </c>
      <c r="B32" s="1" t="s">
        <v>63</v>
      </c>
      <c r="C32" s="2" t="s">
        <v>50</v>
      </c>
      <c r="D32" s="1"/>
      <c r="E32" s="47">
        <v>1125386115</v>
      </c>
      <c r="F32" s="18">
        <v>91.43</v>
      </c>
      <c r="G32" s="4">
        <f t="shared" si="14"/>
        <v>0.9143000000000001</v>
      </c>
      <c r="H32" s="47">
        <v>2714547.93</v>
      </c>
      <c r="I32" s="47">
        <v>0</v>
      </c>
      <c r="J32" s="47">
        <v>0</v>
      </c>
      <c r="K32" s="47">
        <v>55837.16</v>
      </c>
      <c r="L32" s="56">
        <f t="shared" si="1"/>
        <v>2770385.0900000003</v>
      </c>
      <c r="M32" s="47">
        <v>10669585.5</v>
      </c>
      <c r="N32" s="47">
        <v>6103385.05</v>
      </c>
      <c r="O32" s="47">
        <v>0</v>
      </c>
      <c r="P32" s="5">
        <f t="shared" si="2"/>
        <v>16772970.55</v>
      </c>
      <c r="Q32" s="47">
        <v>5432578</v>
      </c>
      <c r="R32" s="47">
        <v>112500</v>
      </c>
      <c r="S32" s="5">
        <f t="shared" si="3"/>
        <v>5545078</v>
      </c>
      <c r="T32" s="5">
        <f t="shared" si="4"/>
        <v>25088433.64</v>
      </c>
      <c r="U32" s="6">
        <f t="shared" si="5"/>
        <v>0.49272671184502753</v>
      </c>
      <c r="V32" s="6">
        <f t="shared" si="6"/>
        <v>1.490419183819413</v>
      </c>
      <c r="W32" s="6">
        <f t="shared" si="7"/>
        <v>0.2461719629444691</v>
      </c>
      <c r="X32" s="64"/>
      <c r="Y32" s="14">
        <f t="shared" si="15"/>
        <v>2.2293178586089093</v>
      </c>
      <c r="Z32" s="16">
        <v>353720.844131803</v>
      </c>
      <c r="AA32" s="32">
        <f t="shared" si="8"/>
        <v>7885.561947852469</v>
      </c>
      <c r="AB32" s="35"/>
      <c r="AC32" s="2">
        <f t="shared" si="17"/>
        <v>1230871830.908892</v>
      </c>
      <c r="AD32" s="6">
        <f t="shared" si="10"/>
        <v>0.22507502572012814</v>
      </c>
      <c r="AE32" s="6">
        <f t="shared" si="11"/>
        <v>1.3626902597660895</v>
      </c>
      <c r="AF32" s="6">
        <f t="shared" si="12"/>
        <v>0.4413601695627816</v>
      </c>
      <c r="AG32" s="6">
        <f t="shared" si="13"/>
        <v>2.0382653181261263</v>
      </c>
    </row>
    <row r="33" spans="1:33" ht="12.75">
      <c r="A33" s="1" t="s">
        <v>64</v>
      </c>
      <c r="B33" s="1" t="s">
        <v>65</v>
      </c>
      <c r="C33" s="2" t="s">
        <v>50</v>
      </c>
      <c r="D33" s="1"/>
      <c r="E33" s="47">
        <v>824118657</v>
      </c>
      <c r="F33" s="18">
        <v>70.62</v>
      </c>
      <c r="G33" s="4">
        <f t="shared" si="14"/>
        <v>0.7062</v>
      </c>
      <c r="H33" s="47">
        <v>2525125.45</v>
      </c>
      <c r="I33" s="47">
        <v>0</v>
      </c>
      <c r="J33" s="47">
        <v>0</v>
      </c>
      <c r="K33" s="47">
        <v>51914.83</v>
      </c>
      <c r="L33" s="56">
        <f t="shared" si="1"/>
        <v>2577040.2800000003</v>
      </c>
      <c r="M33" s="47">
        <v>14478490</v>
      </c>
      <c r="N33" s="47">
        <v>0</v>
      </c>
      <c r="O33" s="47">
        <v>0</v>
      </c>
      <c r="P33" s="5">
        <f t="shared" si="2"/>
        <v>14478490</v>
      </c>
      <c r="Q33" s="47">
        <v>6270755</v>
      </c>
      <c r="R33" s="47">
        <v>0</v>
      </c>
      <c r="S33" s="5">
        <f t="shared" si="3"/>
        <v>6270755</v>
      </c>
      <c r="T33" s="5">
        <f t="shared" si="4"/>
        <v>23326285.28</v>
      </c>
      <c r="U33" s="6">
        <f t="shared" si="5"/>
        <v>0.7609043851557895</v>
      </c>
      <c r="V33" s="6">
        <f t="shared" si="6"/>
        <v>1.7568453131136914</v>
      </c>
      <c r="W33" s="6">
        <f t="shared" si="7"/>
        <v>0.31270257724549977</v>
      </c>
      <c r="X33" s="64"/>
      <c r="Y33" s="14">
        <f t="shared" si="15"/>
        <v>2.830452275514981</v>
      </c>
      <c r="Z33" s="16">
        <v>283595.5069124424</v>
      </c>
      <c r="AA33" s="32">
        <f t="shared" si="8"/>
        <v>8027.035478661471</v>
      </c>
      <c r="AB33" s="35"/>
      <c r="AC33" s="2">
        <f t="shared" si="17"/>
        <v>1166976291.4188614</v>
      </c>
      <c r="AD33" s="6">
        <f t="shared" si="10"/>
        <v>0.22083056005077198</v>
      </c>
      <c r="AE33" s="6">
        <f t="shared" si="11"/>
        <v>1.2406841601208891</v>
      </c>
      <c r="AF33" s="6">
        <f t="shared" si="12"/>
        <v>0.5373506767970185</v>
      </c>
      <c r="AG33" s="6">
        <f t="shared" si="13"/>
        <v>1.9988653969686798</v>
      </c>
    </row>
    <row r="34" spans="1:33" ht="12.75">
      <c r="A34" s="1" t="s">
        <v>66</v>
      </c>
      <c r="B34" s="1" t="s">
        <v>67</v>
      </c>
      <c r="C34" s="2" t="s">
        <v>50</v>
      </c>
      <c r="D34" s="1"/>
      <c r="E34" s="47">
        <v>567531490</v>
      </c>
      <c r="F34" s="18">
        <v>73.5</v>
      </c>
      <c r="G34" s="4">
        <f t="shared" si="14"/>
        <v>0.735</v>
      </c>
      <c r="H34" s="47">
        <v>1717319.01</v>
      </c>
      <c r="I34" s="47">
        <v>0</v>
      </c>
      <c r="J34" s="47">
        <v>0</v>
      </c>
      <c r="K34" s="47">
        <v>35563.37</v>
      </c>
      <c r="L34" s="56">
        <f t="shared" si="1"/>
        <v>1752882.3800000001</v>
      </c>
      <c r="M34" s="47">
        <v>6781212</v>
      </c>
      <c r="N34" s="47">
        <v>3575144.74</v>
      </c>
      <c r="O34" s="47">
        <v>0</v>
      </c>
      <c r="P34" s="5">
        <f t="shared" si="2"/>
        <v>10356356.74</v>
      </c>
      <c r="Q34" s="47">
        <v>3515012</v>
      </c>
      <c r="R34" s="47">
        <v>0</v>
      </c>
      <c r="S34" s="5">
        <f t="shared" si="3"/>
        <v>3515012</v>
      </c>
      <c r="T34" s="5">
        <f t="shared" si="4"/>
        <v>15624251.120000001</v>
      </c>
      <c r="U34" s="6">
        <f t="shared" si="5"/>
        <v>0.619351007289481</v>
      </c>
      <c r="V34" s="6">
        <f t="shared" si="6"/>
        <v>1.824807419937174</v>
      </c>
      <c r="W34" s="6">
        <f t="shared" si="7"/>
        <v>0.30886081404927856</v>
      </c>
      <c r="X34" s="64"/>
      <c r="Y34" s="14">
        <f t="shared" si="15"/>
        <v>2.7530192412759336</v>
      </c>
      <c r="Z34" s="16">
        <v>338133.31257783313</v>
      </c>
      <c r="AA34" s="32">
        <f t="shared" si="8"/>
        <v>9308.875156431443</v>
      </c>
      <c r="AB34" s="35"/>
      <c r="AC34" s="2">
        <f t="shared" si="17"/>
        <v>772151687.0748299</v>
      </c>
      <c r="AD34" s="6">
        <f t="shared" si="10"/>
        <v>0.22701269832621976</v>
      </c>
      <c r="AE34" s="6">
        <f t="shared" si="11"/>
        <v>1.3412334536538228</v>
      </c>
      <c r="AF34" s="6">
        <f t="shared" si="12"/>
        <v>0.45522299035776853</v>
      </c>
      <c r="AG34" s="6">
        <f t="shared" si="13"/>
        <v>2.0234691423378113</v>
      </c>
    </row>
    <row r="35" spans="1:33" ht="12.75">
      <c r="A35" s="1" t="s">
        <v>68</v>
      </c>
      <c r="B35" s="1" t="s">
        <v>69</v>
      </c>
      <c r="C35" s="2" t="s">
        <v>50</v>
      </c>
      <c r="D35" s="1"/>
      <c r="E35" s="47">
        <v>960144036</v>
      </c>
      <c r="F35" s="18">
        <v>82.2</v>
      </c>
      <c r="G35" s="4">
        <f aca="true" t="shared" si="18" ref="G35:G66">F35/100</f>
        <v>0.8220000000000001</v>
      </c>
      <c r="H35" s="47">
        <v>2588404.18</v>
      </c>
      <c r="I35" s="47">
        <v>0</v>
      </c>
      <c r="J35" s="47">
        <v>0</v>
      </c>
      <c r="K35" s="47">
        <v>53370.81</v>
      </c>
      <c r="L35" s="56">
        <f t="shared" si="1"/>
        <v>2641774.99</v>
      </c>
      <c r="M35" s="47">
        <v>20801417.5</v>
      </c>
      <c r="N35" s="47">
        <v>0</v>
      </c>
      <c r="O35" s="47">
        <v>0</v>
      </c>
      <c r="P35" s="5">
        <f aca="true" t="shared" si="19" ref="P35:P53">SUM(M35:O35)</f>
        <v>20801417.5</v>
      </c>
      <c r="Q35" s="47">
        <v>8049099.46</v>
      </c>
      <c r="R35" s="47">
        <v>0</v>
      </c>
      <c r="S35" s="5">
        <f t="shared" si="3"/>
        <v>8049099.46</v>
      </c>
      <c r="T35" s="5">
        <f aca="true" t="shared" si="20" ref="T35:T66">L35+P35+S35</f>
        <v>31492291.950000003</v>
      </c>
      <c r="U35" s="6">
        <f t="shared" si="5"/>
        <v>0.8383220806674885</v>
      </c>
      <c r="V35" s="6">
        <f aca="true" t="shared" si="21" ref="V35:V66">(P35/E35)*100</f>
        <v>2.1664892682830765</v>
      </c>
      <c r="W35" s="6">
        <f aca="true" t="shared" si="22" ref="W35:W66">(L35/E35)*100</f>
        <v>0.2751436129318414</v>
      </c>
      <c r="X35" s="64">
        <v>0.00113</v>
      </c>
      <c r="Y35" s="14">
        <f t="shared" si="15"/>
        <v>3.278824961882407</v>
      </c>
      <c r="Z35" s="16">
        <v>175669.37046004843</v>
      </c>
      <c r="AA35" s="32">
        <f aca="true" t="shared" si="23" ref="AA35:AA66">(Z35/100)*Y35</f>
        <v>5759.891169025747</v>
      </c>
      <c r="AB35" s="35"/>
      <c r="AC35" s="2">
        <f t="shared" si="17"/>
        <v>1168058437.9562042</v>
      </c>
      <c r="AD35" s="6">
        <f t="shared" si="10"/>
        <v>0.22616804982997368</v>
      </c>
      <c r="AE35" s="6">
        <f t="shared" si="11"/>
        <v>1.780854178528689</v>
      </c>
      <c r="AF35" s="6">
        <f t="shared" si="12"/>
        <v>0.6891007503086757</v>
      </c>
      <c r="AG35" s="6">
        <f t="shared" si="13"/>
        <v>2.696122978667339</v>
      </c>
    </row>
    <row r="36" spans="1:33" ht="12.75">
      <c r="A36" s="1" t="s">
        <v>70</v>
      </c>
      <c r="B36" s="1" t="s">
        <v>71</v>
      </c>
      <c r="C36" s="2" t="s">
        <v>50</v>
      </c>
      <c r="D36" s="1"/>
      <c r="E36" s="47">
        <v>1134696698</v>
      </c>
      <c r="F36" s="18">
        <v>86.19</v>
      </c>
      <c r="G36" s="4">
        <f t="shared" si="18"/>
        <v>0.8619</v>
      </c>
      <c r="H36" s="47">
        <v>2884481.35</v>
      </c>
      <c r="I36" s="47">
        <v>0</v>
      </c>
      <c r="J36" s="47">
        <v>0</v>
      </c>
      <c r="K36" s="47">
        <v>59286.08</v>
      </c>
      <c r="L36" s="56">
        <f t="shared" si="1"/>
        <v>2943767.43</v>
      </c>
      <c r="M36" s="47">
        <v>17271704</v>
      </c>
      <c r="N36" s="47">
        <v>0</v>
      </c>
      <c r="O36" s="47">
        <v>0</v>
      </c>
      <c r="P36" s="5">
        <f t="shared" si="19"/>
        <v>17271704</v>
      </c>
      <c r="Q36" s="47">
        <v>9150944</v>
      </c>
      <c r="R36" s="47">
        <v>0</v>
      </c>
      <c r="S36" s="5">
        <f aca="true" t="shared" si="24" ref="S36:S67">Q36+R36</f>
        <v>9150944</v>
      </c>
      <c r="T36" s="5">
        <f t="shared" si="20"/>
        <v>29366415.43</v>
      </c>
      <c r="U36" s="6">
        <f t="shared" si="5"/>
        <v>0.8064660817405499</v>
      </c>
      <c r="V36" s="6">
        <f t="shared" si="21"/>
        <v>1.5221427920291701</v>
      </c>
      <c r="W36" s="6">
        <f t="shared" si="22"/>
        <v>0.25943209627635666</v>
      </c>
      <c r="X36" s="64">
        <v>0.0688</v>
      </c>
      <c r="Y36" s="14">
        <f t="shared" si="15"/>
        <v>2.5192409700460767</v>
      </c>
      <c r="Z36" s="16">
        <v>181056.34594594594</v>
      </c>
      <c r="AA36" s="32">
        <f t="shared" si="23"/>
        <v>4561.245645938629</v>
      </c>
      <c r="AB36" s="35"/>
      <c r="AC36" s="2">
        <f t="shared" si="17"/>
        <v>1316506204.8961596</v>
      </c>
      <c r="AD36" s="6">
        <f t="shared" si="10"/>
        <v>0.2236045237805918</v>
      </c>
      <c r="AE36" s="6">
        <f t="shared" si="11"/>
        <v>1.3119348724499416</v>
      </c>
      <c r="AF36" s="6">
        <f t="shared" si="12"/>
        <v>0.6950931158521799</v>
      </c>
      <c r="AG36" s="6">
        <f t="shared" si="13"/>
        <v>2.2306325120827135</v>
      </c>
    </row>
    <row r="37" spans="1:33" ht="12.75">
      <c r="A37" s="1" t="s">
        <v>72</v>
      </c>
      <c r="B37" s="1" t="s">
        <v>73</v>
      </c>
      <c r="C37" s="2" t="s">
        <v>50</v>
      </c>
      <c r="D37" s="1"/>
      <c r="E37" s="47">
        <v>837721658</v>
      </c>
      <c r="F37" s="18">
        <v>88.68</v>
      </c>
      <c r="G37" s="4">
        <f t="shared" si="18"/>
        <v>0.8868</v>
      </c>
      <c r="H37" s="47">
        <v>2063359.67</v>
      </c>
      <c r="I37" s="47">
        <v>0</v>
      </c>
      <c r="J37" s="47">
        <v>0</v>
      </c>
      <c r="K37" s="47">
        <v>43210.42</v>
      </c>
      <c r="L37" s="56">
        <f t="shared" si="1"/>
        <v>2106570.09</v>
      </c>
      <c r="M37" s="47">
        <v>7949520</v>
      </c>
      <c r="N37" s="47">
        <v>3168730.24</v>
      </c>
      <c r="O37" s="47">
        <v>0</v>
      </c>
      <c r="P37" s="5">
        <f t="shared" si="19"/>
        <v>11118250.24</v>
      </c>
      <c r="Q37" s="47">
        <v>3963236.96</v>
      </c>
      <c r="R37" s="47">
        <v>0</v>
      </c>
      <c r="S37" s="5">
        <f t="shared" si="24"/>
        <v>3963236.96</v>
      </c>
      <c r="T37" s="5">
        <f t="shared" si="20"/>
        <v>17188057.29</v>
      </c>
      <c r="U37" s="6">
        <f t="shared" si="5"/>
        <v>0.47309711073507904</v>
      </c>
      <c r="V37" s="6">
        <f t="shared" si="21"/>
        <v>1.3272010021256966</v>
      </c>
      <c r="W37" s="6">
        <f t="shared" si="22"/>
        <v>0.2514642029226371</v>
      </c>
      <c r="X37" s="64"/>
      <c r="Y37" s="14">
        <f t="shared" si="15"/>
        <v>2.051762315783413</v>
      </c>
      <c r="Z37" s="16">
        <v>139199.2409066948</v>
      </c>
      <c r="AA37" s="32">
        <f t="shared" si="23"/>
        <v>2856.0375687801325</v>
      </c>
      <c r="AB37" s="35"/>
      <c r="AC37" s="2">
        <f t="shared" si="17"/>
        <v>944656808.7505637</v>
      </c>
      <c r="AD37" s="6">
        <f t="shared" si="10"/>
        <v>0.2229984551517946</v>
      </c>
      <c r="AE37" s="6">
        <f t="shared" si="11"/>
        <v>1.176961848685068</v>
      </c>
      <c r="AF37" s="6">
        <f t="shared" si="12"/>
        <v>0.41954251779986806</v>
      </c>
      <c r="AG37" s="6">
        <f t="shared" si="13"/>
        <v>1.8195028216367304</v>
      </c>
    </row>
    <row r="38" spans="1:33" ht="12.75">
      <c r="A38" s="1" t="s">
        <v>74</v>
      </c>
      <c r="B38" s="1" t="s">
        <v>75</v>
      </c>
      <c r="C38" s="2" t="s">
        <v>50</v>
      </c>
      <c r="D38" s="3" t="s">
        <v>55</v>
      </c>
      <c r="E38" s="47">
        <v>906804827</v>
      </c>
      <c r="F38" s="18">
        <v>87.21</v>
      </c>
      <c r="G38" s="4">
        <f t="shared" si="18"/>
        <v>0.8721</v>
      </c>
      <c r="H38" s="47">
        <v>2437174.11</v>
      </c>
      <c r="I38" s="47">
        <v>0</v>
      </c>
      <c r="J38" s="47">
        <v>0</v>
      </c>
      <c r="K38" s="47">
        <v>50071.81</v>
      </c>
      <c r="L38" s="56">
        <f t="shared" si="1"/>
        <v>2487245.92</v>
      </c>
      <c r="M38" s="47">
        <v>6886070</v>
      </c>
      <c r="N38" s="47">
        <v>0</v>
      </c>
      <c r="O38" s="47">
        <v>0</v>
      </c>
      <c r="P38" s="5">
        <f t="shared" si="19"/>
        <v>6886070</v>
      </c>
      <c r="Q38" s="47">
        <v>10176194.93</v>
      </c>
      <c r="R38" s="47">
        <v>0</v>
      </c>
      <c r="S38" s="5">
        <f t="shared" si="24"/>
        <v>10176194.93</v>
      </c>
      <c r="T38" s="5">
        <f t="shared" si="20"/>
        <v>19549510.85</v>
      </c>
      <c r="U38" s="6">
        <f t="shared" si="5"/>
        <v>1.122203436396132</v>
      </c>
      <c r="V38" s="6">
        <f t="shared" si="21"/>
        <v>0.7593772987271493</v>
      </c>
      <c r="W38" s="6">
        <f t="shared" si="22"/>
        <v>0.27428679754921503</v>
      </c>
      <c r="X38" s="64"/>
      <c r="Y38" s="14">
        <f t="shared" si="15"/>
        <v>2.1558675326724965</v>
      </c>
      <c r="Z38" s="16">
        <v>194090.13100436682</v>
      </c>
      <c r="AA38" s="32">
        <f t="shared" si="23"/>
        <v>4184.326118444659</v>
      </c>
      <c r="AB38" s="35"/>
      <c r="AC38" s="2">
        <f t="shared" si="17"/>
        <v>1039794549.9369339</v>
      </c>
      <c r="AD38" s="6">
        <f t="shared" si="10"/>
        <v>0.23920551614267047</v>
      </c>
      <c r="AE38" s="6">
        <f t="shared" si="11"/>
        <v>0.6622529422199469</v>
      </c>
      <c r="AF38" s="6">
        <f t="shared" si="12"/>
        <v>0.9786736168810668</v>
      </c>
      <c r="AG38" s="6">
        <f t="shared" si="13"/>
        <v>1.880132075243684</v>
      </c>
    </row>
    <row r="39" spans="1:33" ht="12.75">
      <c r="A39" s="1" t="s">
        <v>76</v>
      </c>
      <c r="B39" s="1" t="s">
        <v>77</v>
      </c>
      <c r="C39" s="2" t="s">
        <v>50</v>
      </c>
      <c r="D39" s="1"/>
      <c r="E39" s="47">
        <v>643461314</v>
      </c>
      <c r="F39" s="18">
        <v>83.54</v>
      </c>
      <c r="G39" s="4">
        <f t="shared" si="18"/>
        <v>0.8354</v>
      </c>
      <c r="H39" s="47">
        <v>1678587.11</v>
      </c>
      <c r="I39" s="47">
        <v>0</v>
      </c>
      <c r="J39" s="47">
        <v>0</v>
      </c>
      <c r="K39" s="47">
        <v>34524.68</v>
      </c>
      <c r="L39" s="56">
        <f t="shared" si="1"/>
        <v>1713111.79</v>
      </c>
      <c r="M39" s="47">
        <v>11003851</v>
      </c>
      <c r="N39" s="47">
        <v>0</v>
      </c>
      <c r="O39" s="47">
        <v>0</v>
      </c>
      <c r="P39" s="5">
        <f t="shared" si="19"/>
        <v>11003851</v>
      </c>
      <c r="Q39" s="47">
        <v>4582884.19</v>
      </c>
      <c r="R39" s="47">
        <v>0</v>
      </c>
      <c r="S39" s="5">
        <f t="shared" si="24"/>
        <v>4582884.19</v>
      </c>
      <c r="T39" s="5">
        <f t="shared" si="20"/>
        <v>17299846.98</v>
      </c>
      <c r="U39" s="6">
        <f t="shared" si="5"/>
        <v>0.712223732847442</v>
      </c>
      <c r="V39" s="6">
        <f t="shared" si="21"/>
        <v>1.7101029635481706</v>
      </c>
      <c r="W39" s="6">
        <f t="shared" si="22"/>
        <v>0.2662338438577832</v>
      </c>
      <c r="X39" s="64">
        <v>0.00124</v>
      </c>
      <c r="Y39" s="14">
        <f t="shared" si="15"/>
        <v>2.687320540253396</v>
      </c>
      <c r="Z39" s="16">
        <v>236252.06684256817</v>
      </c>
      <c r="AA39" s="32">
        <f t="shared" si="23"/>
        <v>6348.850319033518</v>
      </c>
      <c r="AB39" s="35"/>
      <c r="AC39" s="2">
        <f t="shared" si="17"/>
        <v>770243373.2343787</v>
      </c>
      <c r="AD39" s="6">
        <f t="shared" si="10"/>
        <v>0.2224117531587921</v>
      </c>
      <c r="AE39" s="6">
        <f t="shared" si="11"/>
        <v>1.428620015748142</v>
      </c>
      <c r="AF39" s="6">
        <f t="shared" si="12"/>
        <v>0.5949917064207532</v>
      </c>
      <c r="AG39" s="6">
        <f t="shared" si="13"/>
        <v>2.246023475327687</v>
      </c>
    </row>
    <row r="40" spans="1:33" ht="12.75">
      <c r="A40" s="1" t="s">
        <v>78</v>
      </c>
      <c r="B40" s="1" t="s">
        <v>79</v>
      </c>
      <c r="C40" s="2" t="s">
        <v>50</v>
      </c>
      <c r="D40" s="1"/>
      <c r="E40" s="47">
        <v>2000454538</v>
      </c>
      <c r="F40" s="18">
        <v>76.04</v>
      </c>
      <c r="G40" s="4">
        <f t="shared" si="18"/>
        <v>0.7604000000000001</v>
      </c>
      <c r="H40" s="47">
        <v>5822446.64</v>
      </c>
      <c r="I40" s="47">
        <v>0</v>
      </c>
      <c r="J40" s="47">
        <v>0</v>
      </c>
      <c r="K40" s="47">
        <v>121156.01</v>
      </c>
      <c r="L40" s="56">
        <f t="shared" si="1"/>
        <v>5943602.649999999</v>
      </c>
      <c r="M40" s="47">
        <v>28447976.5</v>
      </c>
      <c r="N40" s="47">
        <v>0</v>
      </c>
      <c r="O40" s="47">
        <v>1087663</v>
      </c>
      <c r="P40" s="5">
        <f t="shared" si="19"/>
        <v>29535639.5</v>
      </c>
      <c r="Q40" s="47">
        <v>27451391.42</v>
      </c>
      <c r="R40" s="47">
        <v>0</v>
      </c>
      <c r="S40" s="5">
        <f t="shared" si="24"/>
        <v>27451391.42</v>
      </c>
      <c r="T40" s="5">
        <f t="shared" si="20"/>
        <v>62930633.57</v>
      </c>
      <c r="U40" s="6">
        <f t="shared" si="5"/>
        <v>1.3722576993649231</v>
      </c>
      <c r="V40" s="6">
        <f t="shared" si="21"/>
        <v>1.4764464244975508</v>
      </c>
      <c r="W40" s="6">
        <f t="shared" si="22"/>
        <v>0.2971126080146891</v>
      </c>
      <c r="X40" s="64">
        <v>0.06659</v>
      </c>
      <c r="Y40" s="14">
        <f t="shared" si="15"/>
        <v>3.0792267318771627</v>
      </c>
      <c r="Z40" s="16">
        <v>227963.7046116133</v>
      </c>
      <c r="AA40" s="32">
        <f t="shared" si="23"/>
        <v>7019.519331378289</v>
      </c>
      <c r="AB40" s="35"/>
      <c r="AC40" s="2">
        <f t="shared" si="17"/>
        <v>2630792396.1073117</v>
      </c>
      <c r="AD40" s="6">
        <f t="shared" si="10"/>
        <v>0.22592442713436958</v>
      </c>
      <c r="AE40" s="6">
        <f t="shared" si="11"/>
        <v>1.1226898611879377</v>
      </c>
      <c r="AF40" s="6">
        <f t="shared" si="12"/>
        <v>1.0434647545970877</v>
      </c>
      <c r="AG40" s="6">
        <f t="shared" si="13"/>
        <v>2.392079042919395</v>
      </c>
    </row>
    <row r="41" spans="1:33" ht="12.75">
      <c r="A41" s="1" t="s">
        <v>80</v>
      </c>
      <c r="B41" s="1" t="s">
        <v>81</v>
      </c>
      <c r="C41" s="2" t="s">
        <v>50</v>
      </c>
      <c r="D41" s="1"/>
      <c r="E41" s="47">
        <v>1146023867</v>
      </c>
      <c r="F41" s="18">
        <v>68.43</v>
      </c>
      <c r="G41" s="4">
        <f t="shared" si="18"/>
        <v>0.6843</v>
      </c>
      <c r="H41" s="47">
        <v>3487717.85</v>
      </c>
      <c r="I41" s="47">
        <v>0</v>
      </c>
      <c r="J41" s="47">
        <v>0</v>
      </c>
      <c r="K41" s="47">
        <v>71884.32</v>
      </c>
      <c r="L41" s="56">
        <f t="shared" si="1"/>
        <v>3559602.17</v>
      </c>
      <c r="M41" s="47">
        <v>6361720</v>
      </c>
      <c r="N41" s="47">
        <v>0</v>
      </c>
      <c r="O41" s="47">
        <v>0</v>
      </c>
      <c r="P41" s="5">
        <f t="shared" si="19"/>
        <v>6361720</v>
      </c>
      <c r="Q41" s="47">
        <v>5948257.2</v>
      </c>
      <c r="R41" s="47">
        <v>0</v>
      </c>
      <c r="S41" s="5">
        <f t="shared" si="24"/>
        <v>5948257.2</v>
      </c>
      <c r="T41" s="5">
        <f t="shared" si="20"/>
        <v>15869579.370000001</v>
      </c>
      <c r="U41" s="6">
        <f t="shared" si="5"/>
        <v>0.5190343212983016</v>
      </c>
      <c r="V41" s="6">
        <f t="shared" si="21"/>
        <v>0.5551123482841043</v>
      </c>
      <c r="W41" s="6">
        <f t="shared" si="22"/>
        <v>0.31060454083893874</v>
      </c>
      <c r="X41" s="64"/>
      <c r="Y41" s="14">
        <f t="shared" si="15"/>
        <v>1.3847512104213446</v>
      </c>
      <c r="Z41" s="16">
        <v>383147.6906552095</v>
      </c>
      <c r="AA41" s="32">
        <f t="shared" si="23"/>
        <v>5305.642284049442</v>
      </c>
      <c r="AB41" s="35"/>
      <c r="AC41" s="2">
        <f t="shared" si="17"/>
        <v>1674738955.136636</v>
      </c>
      <c r="AD41" s="6">
        <f t="shared" si="10"/>
        <v>0.21254668729608575</v>
      </c>
      <c r="AE41" s="6">
        <f t="shared" si="11"/>
        <v>0.37986337993081254</v>
      </c>
      <c r="AF41" s="6">
        <f t="shared" si="12"/>
        <v>0.3551751860644277</v>
      </c>
      <c r="AG41" s="6">
        <f t="shared" si="13"/>
        <v>0.9475852532913263</v>
      </c>
    </row>
    <row r="42" spans="1:33" ht="12.75">
      <c r="A42" s="1" t="s">
        <v>82</v>
      </c>
      <c r="B42" s="1" t="s">
        <v>83</v>
      </c>
      <c r="C42" s="2" t="s">
        <v>50</v>
      </c>
      <c r="D42" s="1"/>
      <c r="E42" s="47">
        <v>2292238209</v>
      </c>
      <c r="F42" s="18">
        <v>77.31</v>
      </c>
      <c r="G42" s="4">
        <f t="shared" si="18"/>
        <v>0.7731</v>
      </c>
      <c r="H42" s="47">
        <v>6295397.28</v>
      </c>
      <c r="I42" s="47">
        <v>0</v>
      </c>
      <c r="J42" s="47">
        <v>0</v>
      </c>
      <c r="K42" s="47">
        <v>129329.74</v>
      </c>
      <c r="L42" s="56">
        <f t="shared" si="1"/>
        <v>6424727.0200000005</v>
      </c>
      <c r="M42" s="47">
        <v>45929138.5</v>
      </c>
      <c r="N42" s="47">
        <v>0</v>
      </c>
      <c r="O42" s="47">
        <v>0</v>
      </c>
      <c r="P42" s="5">
        <f t="shared" si="19"/>
        <v>45929138.5</v>
      </c>
      <c r="Q42" s="47">
        <v>17101966.83</v>
      </c>
      <c r="R42" s="47">
        <v>0</v>
      </c>
      <c r="S42" s="5">
        <f t="shared" si="24"/>
        <v>17101966.83</v>
      </c>
      <c r="T42" s="5">
        <f t="shared" si="20"/>
        <v>69455832.35</v>
      </c>
      <c r="U42" s="6">
        <f t="shared" si="5"/>
        <v>0.7460815705301769</v>
      </c>
      <c r="V42" s="6">
        <f t="shared" si="21"/>
        <v>2.003680870498918</v>
      </c>
      <c r="W42" s="6">
        <f t="shared" si="22"/>
        <v>0.2802818221411124</v>
      </c>
      <c r="X42" s="64">
        <v>0.00194</v>
      </c>
      <c r="Y42" s="14">
        <f t="shared" si="15"/>
        <v>3.028104263170207</v>
      </c>
      <c r="Z42" s="16">
        <v>181359.5786379226</v>
      </c>
      <c r="AA42" s="32">
        <f t="shared" si="23"/>
        <v>5491.7571324024575</v>
      </c>
      <c r="AB42" s="35"/>
      <c r="AC42" s="2">
        <f t="shared" si="17"/>
        <v>2964995743.112146</v>
      </c>
      <c r="AD42" s="6">
        <f t="shared" si="10"/>
        <v>0.21668587669729397</v>
      </c>
      <c r="AE42" s="6">
        <f t="shared" si="11"/>
        <v>1.5490456809827131</v>
      </c>
      <c r="AF42" s="6">
        <f t="shared" si="12"/>
        <v>0.5767956621768797</v>
      </c>
      <c r="AG42" s="6">
        <f t="shared" si="13"/>
        <v>2.342527219856887</v>
      </c>
    </row>
    <row r="43" spans="1:33" ht="12.75">
      <c r="A43" s="1" t="s">
        <v>84</v>
      </c>
      <c r="B43" s="1" t="s">
        <v>85</v>
      </c>
      <c r="C43" s="2" t="s">
        <v>50</v>
      </c>
      <c r="D43" s="1"/>
      <c r="E43" s="47">
        <v>610374561</v>
      </c>
      <c r="F43" s="18">
        <v>91.98</v>
      </c>
      <c r="G43" s="4">
        <f t="shared" si="18"/>
        <v>0.9198000000000001</v>
      </c>
      <c r="H43" s="47">
        <v>1360729.41</v>
      </c>
      <c r="I43" s="47">
        <v>0</v>
      </c>
      <c r="J43" s="47">
        <v>0</v>
      </c>
      <c r="K43" s="47">
        <v>28547.74</v>
      </c>
      <c r="L43" s="56">
        <f t="shared" si="1"/>
        <v>1389277.15</v>
      </c>
      <c r="M43" s="47">
        <v>8440515.5</v>
      </c>
      <c r="N43" s="47">
        <v>0</v>
      </c>
      <c r="O43" s="47">
        <v>0</v>
      </c>
      <c r="P43" s="5">
        <f t="shared" si="19"/>
        <v>8440515.5</v>
      </c>
      <c r="Q43" s="48">
        <v>7144642.5</v>
      </c>
      <c r="R43" s="47">
        <v>0</v>
      </c>
      <c r="S43" s="5">
        <f t="shared" si="24"/>
        <v>7144642.5</v>
      </c>
      <c r="T43" s="5">
        <f t="shared" si="20"/>
        <v>16974435.15</v>
      </c>
      <c r="U43" s="6">
        <f t="shared" si="5"/>
        <v>1.170534120605331</v>
      </c>
      <c r="V43" s="6">
        <f t="shared" si="21"/>
        <v>1.382841953008589</v>
      </c>
      <c r="W43" s="6">
        <f t="shared" si="22"/>
        <v>0.2276105917199259</v>
      </c>
      <c r="X43" s="64">
        <v>0.0026</v>
      </c>
      <c r="Y43" s="14">
        <f t="shared" si="15"/>
        <v>2.778386665333845</v>
      </c>
      <c r="Z43" s="16">
        <v>181802.89565651523</v>
      </c>
      <c r="AA43" s="32">
        <f t="shared" si="23"/>
        <v>5051.187410111424</v>
      </c>
      <c r="AB43" s="35"/>
      <c r="AC43" s="2">
        <f t="shared" si="17"/>
        <v>663594869.5368558</v>
      </c>
      <c r="AD43" s="6">
        <f t="shared" si="10"/>
        <v>0.2093562222639878</v>
      </c>
      <c r="AE43" s="6">
        <f t="shared" si="11"/>
        <v>1.2719380283773</v>
      </c>
      <c r="AF43" s="6">
        <f t="shared" si="12"/>
        <v>1.0766572841327835</v>
      </c>
      <c r="AG43" s="6">
        <f t="shared" si="13"/>
        <v>2.5579515347740713</v>
      </c>
    </row>
    <row r="44" spans="1:33" ht="12.75">
      <c r="A44" s="1" t="s">
        <v>86</v>
      </c>
      <c r="B44" s="1" t="s">
        <v>87</v>
      </c>
      <c r="C44" s="2" t="s">
        <v>50</v>
      </c>
      <c r="D44" s="1"/>
      <c r="E44" s="47">
        <v>2950304728</v>
      </c>
      <c r="F44" s="18">
        <v>87.52</v>
      </c>
      <c r="G44" s="4">
        <f t="shared" si="18"/>
        <v>0.8752</v>
      </c>
      <c r="H44" s="47">
        <v>7180590.56</v>
      </c>
      <c r="I44" s="47">
        <v>0</v>
      </c>
      <c r="J44" s="47">
        <v>0</v>
      </c>
      <c r="K44" s="47">
        <v>148291.79</v>
      </c>
      <c r="L44" s="56">
        <f t="shared" si="1"/>
        <v>7328882.35</v>
      </c>
      <c r="M44" s="47">
        <v>33146121</v>
      </c>
      <c r="N44" s="47">
        <v>0</v>
      </c>
      <c r="O44" s="47">
        <v>0</v>
      </c>
      <c r="P44" s="5">
        <f t="shared" si="19"/>
        <v>33146121</v>
      </c>
      <c r="Q44" s="47">
        <v>33251871.77</v>
      </c>
      <c r="R44" s="47">
        <v>0</v>
      </c>
      <c r="S44" s="5">
        <f t="shared" si="24"/>
        <v>33251871.77</v>
      </c>
      <c r="T44" s="5">
        <f t="shared" si="20"/>
        <v>73726875.12</v>
      </c>
      <c r="U44" s="6">
        <f t="shared" si="5"/>
        <v>1.127065670688916</v>
      </c>
      <c r="V44" s="6">
        <f t="shared" si="21"/>
        <v>1.1234812690846896</v>
      </c>
      <c r="W44" s="6">
        <f t="shared" si="22"/>
        <v>0.24841102956060473</v>
      </c>
      <c r="X44" s="64"/>
      <c r="Y44" s="14">
        <f t="shared" si="15"/>
        <v>2.4989579693342105</v>
      </c>
      <c r="Z44" s="16">
        <v>230268.23894930095</v>
      </c>
      <c r="AA44" s="32">
        <f t="shared" si="23"/>
        <v>5754.3065080690985</v>
      </c>
      <c r="AB44" s="35"/>
      <c r="AC44" s="2">
        <f t="shared" si="17"/>
        <v>3371006316.270567</v>
      </c>
      <c r="AD44" s="6">
        <f t="shared" si="10"/>
        <v>0.21740933307144128</v>
      </c>
      <c r="AE44" s="6">
        <f t="shared" si="11"/>
        <v>0.9832708067029202</v>
      </c>
      <c r="AF44" s="6">
        <f t="shared" si="12"/>
        <v>0.9864078749869393</v>
      </c>
      <c r="AG44" s="6">
        <f t="shared" si="13"/>
        <v>2.187088014761301</v>
      </c>
    </row>
    <row r="45" spans="1:33" ht="12.75">
      <c r="A45" s="1" t="s">
        <v>88</v>
      </c>
      <c r="B45" s="1" t="s">
        <v>89</v>
      </c>
      <c r="C45" s="2" t="s">
        <v>50</v>
      </c>
      <c r="D45" s="1"/>
      <c r="E45" s="47">
        <v>2094539947</v>
      </c>
      <c r="F45" s="18">
        <v>76.54</v>
      </c>
      <c r="G45" s="4">
        <f t="shared" si="18"/>
        <v>0.7654000000000001</v>
      </c>
      <c r="H45" s="47">
        <v>5954269.8</v>
      </c>
      <c r="I45" s="47">
        <v>0</v>
      </c>
      <c r="J45" s="47">
        <v>0</v>
      </c>
      <c r="K45" s="47">
        <v>122488.72</v>
      </c>
      <c r="L45" s="56">
        <f t="shared" si="1"/>
        <v>6076758.52</v>
      </c>
      <c r="M45" s="47">
        <v>14232855</v>
      </c>
      <c r="N45" s="47">
        <v>12013914.34</v>
      </c>
      <c r="O45" s="47">
        <v>0</v>
      </c>
      <c r="P45" s="5">
        <f t="shared" si="19"/>
        <v>26246769.34</v>
      </c>
      <c r="Q45" s="47">
        <v>6697029</v>
      </c>
      <c r="R45" s="47">
        <v>0</v>
      </c>
      <c r="S45" s="5">
        <f t="shared" si="24"/>
        <v>6697029</v>
      </c>
      <c r="T45" s="5">
        <f t="shared" si="20"/>
        <v>39020556.86</v>
      </c>
      <c r="U45" s="6">
        <f t="shared" si="5"/>
        <v>0.319737468344403</v>
      </c>
      <c r="V45" s="6">
        <f t="shared" si="21"/>
        <v>1.2531042617541446</v>
      </c>
      <c r="W45" s="6">
        <f t="shared" si="22"/>
        <v>0.29012378248997894</v>
      </c>
      <c r="X45" s="64"/>
      <c r="Y45" s="14">
        <f t="shared" si="15"/>
        <v>1.8629655125885263</v>
      </c>
      <c r="Z45" s="16">
        <v>522002.6980625931</v>
      </c>
      <c r="AA45" s="32">
        <f t="shared" si="23"/>
        <v>9724.730239687726</v>
      </c>
      <c r="AB45" s="35"/>
      <c r="AC45" s="2">
        <f t="shared" si="17"/>
        <v>2736529849.7517633</v>
      </c>
      <c r="AD45" s="6">
        <f t="shared" si="10"/>
        <v>0.22206074311782992</v>
      </c>
      <c r="AE45" s="6">
        <f t="shared" si="11"/>
        <v>0.9591260019466225</v>
      </c>
      <c r="AF45" s="6">
        <f t="shared" si="12"/>
        <v>0.24472705827080607</v>
      </c>
      <c r="AG45" s="6">
        <f t="shared" si="13"/>
        <v>1.4259138033352583</v>
      </c>
    </row>
    <row r="46" spans="1:33" ht="12.75">
      <c r="A46" s="1" t="s">
        <v>90</v>
      </c>
      <c r="B46" s="1" t="s">
        <v>91</v>
      </c>
      <c r="C46" s="2" t="s">
        <v>50</v>
      </c>
      <c r="D46" s="1"/>
      <c r="E46" s="47">
        <v>1180020764</v>
      </c>
      <c r="F46" s="18">
        <v>90.79</v>
      </c>
      <c r="G46" s="4">
        <f t="shared" si="18"/>
        <v>0.9079</v>
      </c>
      <c r="H46" s="47">
        <v>2781937.24</v>
      </c>
      <c r="I46" s="47">
        <v>0</v>
      </c>
      <c r="J46" s="47">
        <v>0</v>
      </c>
      <c r="K46" s="47">
        <v>57391.39</v>
      </c>
      <c r="L46" s="56">
        <f t="shared" si="1"/>
        <v>2839328.6300000004</v>
      </c>
      <c r="M46" s="47">
        <v>18848308</v>
      </c>
      <c r="N46" s="47">
        <v>0</v>
      </c>
      <c r="O46" s="47">
        <v>0</v>
      </c>
      <c r="P46" s="5">
        <f t="shared" si="19"/>
        <v>18848308</v>
      </c>
      <c r="Q46" s="47">
        <v>11618276</v>
      </c>
      <c r="R46" s="47">
        <v>0</v>
      </c>
      <c r="S46" s="5">
        <f t="shared" si="24"/>
        <v>11618276</v>
      </c>
      <c r="T46" s="5">
        <f t="shared" si="20"/>
        <v>33305912.63</v>
      </c>
      <c r="U46" s="6">
        <f t="shared" si="5"/>
        <v>0.9845823357054079</v>
      </c>
      <c r="V46" s="6">
        <f t="shared" si="21"/>
        <v>1.5972861304667685</v>
      </c>
      <c r="W46" s="6">
        <f t="shared" si="22"/>
        <v>0.2406168362983145</v>
      </c>
      <c r="X46" s="64">
        <v>0.00828</v>
      </c>
      <c r="Y46" s="14">
        <f t="shared" si="15"/>
        <v>2.8142053024704907</v>
      </c>
      <c r="Z46" s="16">
        <v>159590.59970566593</v>
      </c>
      <c r="AA46" s="32">
        <f t="shared" si="23"/>
        <v>4491.207119161306</v>
      </c>
      <c r="AB46" s="35"/>
      <c r="AC46" s="2">
        <f t="shared" si="17"/>
        <v>1299725480.7798214</v>
      </c>
      <c r="AD46" s="6">
        <f t="shared" si="10"/>
        <v>0.21845602567523978</v>
      </c>
      <c r="AE46" s="6">
        <f t="shared" si="11"/>
        <v>1.4501760778507793</v>
      </c>
      <c r="AF46" s="6">
        <f t="shared" si="12"/>
        <v>0.8939023025869399</v>
      </c>
      <c r="AG46" s="6">
        <f t="shared" si="13"/>
        <v>2.562534406112959</v>
      </c>
    </row>
    <row r="47" spans="1:33" ht="12.75">
      <c r="A47" s="1" t="s">
        <v>92</v>
      </c>
      <c r="B47" s="1" t="s">
        <v>93</v>
      </c>
      <c r="C47" s="2" t="s">
        <v>50</v>
      </c>
      <c r="D47" s="1"/>
      <c r="E47" s="47">
        <v>1076322912</v>
      </c>
      <c r="F47" s="18">
        <v>73</v>
      </c>
      <c r="G47" s="4">
        <f t="shared" si="18"/>
        <v>0.73</v>
      </c>
      <c r="H47" s="47">
        <v>3189117.42</v>
      </c>
      <c r="I47" s="47">
        <v>0</v>
      </c>
      <c r="J47" s="47">
        <v>0</v>
      </c>
      <c r="K47" s="47">
        <v>65991.16</v>
      </c>
      <c r="L47" s="56">
        <f t="shared" si="1"/>
        <v>3255108.58</v>
      </c>
      <c r="M47" s="47">
        <v>22651954</v>
      </c>
      <c r="N47" s="47">
        <v>0</v>
      </c>
      <c r="O47" s="47">
        <v>0</v>
      </c>
      <c r="P47" s="5">
        <f t="shared" si="19"/>
        <v>22651954</v>
      </c>
      <c r="Q47" s="47">
        <v>7778261</v>
      </c>
      <c r="R47" s="47">
        <v>0</v>
      </c>
      <c r="S47" s="5">
        <f t="shared" si="24"/>
        <v>7778261</v>
      </c>
      <c r="T47" s="5">
        <f t="shared" si="20"/>
        <v>33685323.58</v>
      </c>
      <c r="U47" s="6">
        <f t="shared" si="5"/>
        <v>0.7226698338648765</v>
      </c>
      <c r="V47" s="6">
        <f t="shared" si="21"/>
        <v>2.104568596231834</v>
      </c>
      <c r="W47" s="6">
        <f t="shared" si="22"/>
        <v>0.3024286246913975</v>
      </c>
      <c r="X47" s="64"/>
      <c r="Y47" s="14">
        <f t="shared" si="15"/>
        <v>3.129667054788108</v>
      </c>
      <c r="Z47" s="16">
        <v>254025.11047569534</v>
      </c>
      <c r="AA47" s="32">
        <f t="shared" si="23"/>
        <v>7950.140193446931</v>
      </c>
      <c r="AB47" s="35"/>
      <c r="AC47" s="2">
        <f t="shared" si="17"/>
        <v>1474414947.9452055</v>
      </c>
      <c r="AD47" s="6">
        <f t="shared" si="10"/>
        <v>0.22077289602472017</v>
      </c>
      <c r="AE47" s="6">
        <f t="shared" si="11"/>
        <v>1.5363350752492388</v>
      </c>
      <c r="AF47" s="6">
        <f t="shared" si="12"/>
        <v>0.5275489787213598</v>
      </c>
      <c r="AG47" s="6">
        <f t="shared" si="13"/>
        <v>2.284656949995319</v>
      </c>
    </row>
    <row r="48" spans="1:33" ht="12.75">
      <c r="A48" s="1" t="s">
        <v>94</v>
      </c>
      <c r="B48" s="1" t="s">
        <v>95</v>
      </c>
      <c r="C48" s="2" t="s">
        <v>50</v>
      </c>
      <c r="D48" s="1"/>
      <c r="E48" s="47">
        <v>2233455662</v>
      </c>
      <c r="F48" s="18">
        <v>77.74</v>
      </c>
      <c r="G48" s="4">
        <f t="shared" si="18"/>
        <v>0.7774</v>
      </c>
      <c r="H48" s="47">
        <v>5528246.84</v>
      </c>
      <c r="I48" s="47">
        <v>0</v>
      </c>
      <c r="J48" s="47">
        <v>0</v>
      </c>
      <c r="K48" s="47">
        <v>115057.44</v>
      </c>
      <c r="L48" s="56">
        <f t="shared" si="1"/>
        <v>5643304.28</v>
      </c>
      <c r="M48" s="58">
        <v>43932308.5</v>
      </c>
      <c r="N48" s="47">
        <v>0</v>
      </c>
      <c r="O48" s="47">
        <v>0</v>
      </c>
      <c r="P48" s="5">
        <f t="shared" si="19"/>
        <v>43932308.5</v>
      </c>
      <c r="Q48" s="47">
        <v>38404071.94</v>
      </c>
      <c r="R48" s="47">
        <v>0</v>
      </c>
      <c r="S48" s="5">
        <f t="shared" si="24"/>
        <v>38404071.94</v>
      </c>
      <c r="T48" s="5">
        <f t="shared" si="20"/>
        <v>87979684.72</v>
      </c>
      <c r="U48" s="6">
        <f t="shared" si="5"/>
        <v>1.7194911272879345</v>
      </c>
      <c r="V48" s="6">
        <f t="shared" si="21"/>
        <v>1.9670105499501964</v>
      </c>
      <c r="W48" s="6">
        <f t="shared" si="22"/>
        <v>0.25267142643640267</v>
      </c>
      <c r="X48" s="64">
        <v>0.00129</v>
      </c>
      <c r="Y48" s="14">
        <f t="shared" si="15"/>
        <v>3.9378831036745336</v>
      </c>
      <c r="Z48" s="16">
        <v>116974.0312093628</v>
      </c>
      <c r="AA48" s="32">
        <f t="shared" si="23"/>
        <v>4606.300610680473</v>
      </c>
      <c r="AB48" s="35"/>
      <c r="AC48" s="2">
        <f t="shared" si="17"/>
        <v>2872981299.20247</v>
      </c>
      <c r="AD48" s="6">
        <f t="shared" si="10"/>
        <v>0.19642676691165942</v>
      </c>
      <c r="AE48" s="6">
        <f t="shared" si="11"/>
        <v>1.5291540015312828</v>
      </c>
      <c r="AF48" s="6">
        <f t="shared" si="12"/>
        <v>1.3367324023536402</v>
      </c>
      <c r="AG48" s="6">
        <f t="shared" si="13"/>
        <v>3.0623131707965823</v>
      </c>
    </row>
    <row r="49" spans="1:33" ht="12.75">
      <c r="A49" s="1" t="s">
        <v>96</v>
      </c>
      <c r="B49" s="1" t="s">
        <v>97</v>
      </c>
      <c r="C49" s="2" t="s">
        <v>50</v>
      </c>
      <c r="D49" s="1"/>
      <c r="E49" s="47">
        <v>492084468</v>
      </c>
      <c r="F49" s="18">
        <v>82.36</v>
      </c>
      <c r="G49" s="4">
        <f t="shared" si="18"/>
        <v>0.8236</v>
      </c>
      <c r="H49" s="47">
        <v>1244819.83</v>
      </c>
      <c r="I49" s="47">
        <v>0</v>
      </c>
      <c r="J49" s="47">
        <v>0</v>
      </c>
      <c r="K49" s="47">
        <v>25683.26</v>
      </c>
      <c r="L49" s="56">
        <f t="shared" si="1"/>
        <v>1270503.09</v>
      </c>
      <c r="M49" s="58">
        <v>5974105</v>
      </c>
      <c r="N49" s="47">
        <v>3150264.79</v>
      </c>
      <c r="O49" s="47">
        <v>0</v>
      </c>
      <c r="P49" s="5">
        <f t="shared" si="19"/>
        <v>9124369.79</v>
      </c>
      <c r="Q49" s="47">
        <v>2867302</v>
      </c>
      <c r="R49" s="47">
        <v>0</v>
      </c>
      <c r="S49" s="5">
        <f t="shared" si="24"/>
        <v>2867302</v>
      </c>
      <c r="T49" s="5">
        <f t="shared" si="20"/>
        <v>13262174.879999999</v>
      </c>
      <c r="U49" s="6">
        <f t="shared" si="5"/>
        <v>0.5826849222967143</v>
      </c>
      <c r="V49" s="6">
        <f t="shared" si="21"/>
        <v>1.8542283659316796</v>
      </c>
      <c r="W49" s="6">
        <f t="shared" si="22"/>
        <v>0.25818800889281474</v>
      </c>
      <c r="X49" s="64"/>
      <c r="Y49" s="14">
        <f t="shared" si="15"/>
        <v>2.6951012971212087</v>
      </c>
      <c r="Z49" s="16">
        <v>301362.4187256177</v>
      </c>
      <c r="AA49" s="32">
        <f t="shared" si="23"/>
        <v>8122.02245610997</v>
      </c>
      <c r="AB49" s="35"/>
      <c r="AC49" s="2">
        <f t="shared" si="17"/>
        <v>597479927.1491015</v>
      </c>
      <c r="AD49" s="6">
        <f t="shared" si="10"/>
        <v>0.2126436441241222</v>
      </c>
      <c r="AE49" s="6">
        <f t="shared" si="11"/>
        <v>1.5271424821813313</v>
      </c>
      <c r="AF49" s="6">
        <f t="shared" si="12"/>
        <v>0.47989930200357395</v>
      </c>
      <c r="AG49" s="6">
        <f t="shared" si="13"/>
        <v>2.2196854283090275</v>
      </c>
    </row>
    <row r="50" spans="1:33" ht="12.75">
      <c r="A50" s="1" t="s">
        <v>98</v>
      </c>
      <c r="B50" s="1" t="s">
        <v>99</v>
      </c>
      <c r="C50" s="2" t="s">
        <v>50</v>
      </c>
      <c r="D50" s="1"/>
      <c r="E50" s="47">
        <v>869492682</v>
      </c>
      <c r="F50" s="18">
        <v>84</v>
      </c>
      <c r="G50" s="4">
        <f t="shared" si="18"/>
        <v>0.84</v>
      </c>
      <c r="H50" s="47">
        <v>2190167.26</v>
      </c>
      <c r="I50" s="47">
        <v>0</v>
      </c>
      <c r="J50" s="47">
        <v>0</v>
      </c>
      <c r="K50" s="47">
        <v>45018.11</v>
      </c>
      <c r="L50" s="56">
        <f t="shared" si="1"/>
        <v>2235185.3699999996</v>
      </c>
      <c r="M50" s="58">
        <v>13850244</v>
      </c>
      <c r="N50" s="47">
        <v>0</v>
      </c>
      <c r="O50" s="47">
        <v>0</v>
      </c>
      <c r="P50" s="5">
        <f t="shared" si="19"/>
        <v>13850244</v>
      </c>
      <c r="Q50" s="47">
        <v>7766033.5</v>
      </c>
      <c r="R50" s="47">
        <v>0</v>
      </c>
      <c r="S50" s="5">
        <f t="shared" si="24"/>
        <v>7766033.5</v>
      </c>
      <c r="T50" s="5">
        <f t="shared" si="20"/>
        <v>23851462.869999997</v>
      </c>
      <c r="U50" s="6">
        <f t="shared" si="5"/>
        <v>0.8931683567636973</v>
      </c>
      <c r="V50" s="6">
        <f t="shared" si="21"/>
        <v>1.5929109337805791</v>
      </c>
      <c r="W50" s="6">
        <f t="shared" si="22"/>
        <v>0.25706776103723433</v>
      </c>
      <c r="X50" s="64">
        <v>0.00204</v>
      </c>
      <c r="Y50" s="14">
        <f t="shared" si="15"/>
        <v>2.74110705158151</v>
      </c>
      <c r="Z50" s="16">
        <v>196237.1549893843</v>
      </c>
      <c r="AA50" s="32">
        <f t="shared" si="23"/>
        <v>5379.07049323695</v>
      </c>
      <c r="AB50" s="35"/>
      <c r="AC50" s="2">
        <f t="shared" si="17"/>
        <v>1035110335.7142857</v>
      </c>
      <c r="AD50" s="6">
        <f t="shared" si="10"/>
        <v>0.2159369192712768</v>
      </c>
      <c r="AE50" s="6">
        <f t="shared" si="11"/>
        <v>1.3380451843756862</v>
      </c>
      <c r="AF50" s="6">
        <f t="shared" si="12"/>
        <v>0.7502614196815057</v>
      </c>
      <c r="AG50" s="6">
        <f t="shared" si="13"/>
        <v>2.3042435233284686</v>
      </c>
    </row>
    <row r="51" spans="1:33" ht="12.75">
      <c r="A51" s="1" t="s">
        <v>100</v>
      </c>
      <c r="B51" s="1" t="s">
        <v>101</v>
      </c>
      <c r="C51" s="2" t="s">
        <v>50</v>
      </c>
      <c r="D51" s="1"/>
      <c r="E51" s="47">
        <v>402477423</v>
      </c>
      <c r="F51" s="18">
        <v>75.24</v>
      </c>
      <c r="G51" s="4">
        <f t="shared" si="18"/>
        <v>0.7524</v>
      </c>
      <c r="H51" s="47">
        <v>1130958.68</v>
      </c>
      <c r="I51" s="47">
        <v>0</v>
      </c>
      <c r="J51" s="47">
        <v>0</v>
      </c>
      <c r="K51" s="47">
        <v>23238.17</v>
      </c>
      <c r="L51" s="56">
        <f t="shared" si="1"/>
        <v>1154196.8499999999</v>
      </c>
      <c r="M51" s="59">
        <v>4907775</v>
      </c>
      <c r="N51" s="47">
        <v>2550791.85</v>
      </c>
      <c r="O51" s="47">
        <v>0</v>
      </c>
      <c r="P51" s="5">
        <f t="shared" si="19"/>
        <v>7458566.85</v>
      </c>
      <c r="Q51" s="47">
        <v>3334436</v>
      </c>
      <c r="R51" s="47">
        <v>0</v>
      </c>
      <c r="S51" s="5">
        <f t="shared" si="24"/>
        <v>3334436</v>
      </c>
      <c r="T51" s="5">
        <f t="shared" si="20"/>
        <v>11947199.7</v>
      </c>
      <c r="U51" s="6">
        <f t="shared" si="5"/>
        <v>0.8284777752614462</v>
      </c>
      <c r="V51" s="6">
        <f t="shared" si="21"/>
        <v>1.8531640344954206</v>
      </c>
      <c r="W51" s="6">
        <f t="shared" si="22"/>
        <v>0.28677306701996047</v>
      </c>
      <c r="X51" s="64">
        <v>0.00394</v>
      </c>
      <c r="Y51" s="14">
        <f t="shared" si="15"/>
        <v>2.9644748767768268</v>
      </c>
      <c r="Z51" s="16">
        <v>314467.1122994652</v>
      </c>
      <c r="AA51" s="32">
        <f t="shared" si="23"/>
        <v>9322.298539843217</v>
      </c>
      <c r="AB51" s="35"/>
      <c r="AC51" s="2">
        <f t="shared" si="17"/>
        <v>534924804.6251994</v>
      </c>
      <c r="AD51" s="6">
        <f t="shared" si="10"/>
        <v>0.21576805562581827</v>
      </c>
      <c r="AE51" s="6">
        <f t="shared" si="11"/>
        <v>1.3943206195543545</v>
      </c>
      <c r="AF51" s="6">
        <f t="shared" si="12"/>
        <v>0.6233466781067121</v>
      </c>
      <c r="AG51" s="6">
        <f t="shared" si="13"/>
        <v>2.2334353532868847</v>
      </c>
    </row>
    <row r="52" spans="1:33" ht="12.75">
      <c r="A52" s="1" t="s">
        <v>102</v>
      </c>
      <c r="B52" s="1" t="s">
        <v>103</v>
      </c>
      <c r="C52" s="2" t="s">
        <v>50</v>
      </c>
      <c r="D52" s="1"/>
      <c r="E52" s="47">
        <v>827932136</v>
      </c>
      <c r="F52" s="18">
        <v>73.86</v>
      </c>
      <c r="G52" s="4">
        <f t="shared" si="18"/>
        <v>0.7386</v>
      </c>
      <c r="H52" s="47">
        <v>2405102.58</v>
      </c>
      <c r="I52" s="47">
        <v>0</v>
      </c>
      <c r="J52" s="47">
        <v>0</v>
      </c>
      <c r="K52" s="47">
        <v>49635.67</v>
      </c>
      <c r="L52" s="56">
        <f t="shared" si="1"/>
        <v>2454738.25</v>
      </c>
      <c r="M52" s="58">
        <v>10695200.5</v>
      </c>
      <c r="N52" s="47">
        <v>5139148.42</v>
      </c>
      <c r="O52" s="47">
        <v>0</v>
      </c>
      <c r="P52" s="5">
        <f t="shared" si="19"/>
        <v>15834348.92</v>
      </c>
      <c r="Q52" s="47">
        <v>4241228</v>
      </c>
      <c r="R52" s="47">
        <v>0</v>
      </c>
      <c r="S52" s="5">
        <f t="shared" si="24"/>
        <v>4241228</v>
      </c>
      <c r="T52" s="5">
        <f t="shared" si="20"/>
        <v>22530315.17</v>
      </c>
      <c r="U52" s="6">
        <f t="shared" si="5"/>
        <v>0.5122675900093338</v>
      </c>
      <c r="V52" s="6">
        <f t="shared" si="21"/>
        <v>1.9125177332167236</v>
      </c>
      <c r="W52" s="6">
        <f t="shared" si="22"/>
        <v>0.29649027296604413</v>
      </c>
      <c r="X52" s="64">
        <v>0.00157</v>
      </c>
      <c r="Y52" s="14">
        <f t="shared" si="15"/>
        <v>2.7197055961921017</v>
      </c>
      <c r="Z52" s="16">
        <v>231003.04785126486</v>
      </c>
      <c r="AA52" s="32">
        <f t="shared" si="23"/>
        <v>6282.602819785169</v>
      </c>
      <c r="AB52" s="35"/>
      <c r="AC52" s="2">
        <f t="shared" si="17"/>
        <v>1120947923.0977526</v>
      </c>
      <c r="AD52" s="6">
        <f t="shared" si="10"/>
        <v>0.2189877156127202</v>
      </c>
      <c r="AE52" s="6">
        <f t="shared" si="11"/>
        <v>1.4125855977538717</v>
      </c>
      <c r="AF52" s="6">
        <f t="shared" si="12"/>
        <v>0.3783608419808939</v>
      </c>
      <c r="AG52" s="6">
        <f t="shared" si="13"/>
        <v>2.0099341553474863</v>
      </c>
    </row>
    <row r="53" spans="1:33" ht="12.75">
      <c r="A53" s="1" t="s">
        <v>104</v>
      </c>
      <c r="B53" s="1" t="s">
        <v>105</v>
      </c>
      <c r="C53" s="2" t="s">
        <v>50</v>
      </c>
      <c r="D53" s="1"/>
      <c r="E53" s="47">
        <v>643458024</v>
      </c>
      <c r="F53" s="18">
        <v>82.3</v>
      </c>
      <c r="G53" s="4">
        <f t="shared" si="18"/>
        <v>0.823</v>
      </c>
      <c r="H53" s="47">
        <v>1819251.47</v>
      </c>
      <c r="I53" s="47">
        <v>0</v>
      </c>
      <c r="J53" s="47">
        <v>0</v>
      </c>
      <c r="K53" s="47">
        <v>37417.19</v>
      </c>
      <c r="L53" s="56">
        <f t="shared" si="1"/>
        <v>1856668.66</v>
      </c>
      <c r="M53" s="58">
        <v>7145462.5</v>
      </c>
      <c r="N53" s="47">
        <v>0</v>
      </c>
      <c r="O53" s="47">
        <v>0</v>
      </c>
      <c r="P53" s="5">
        <f t="shared" si="19"/>
        <v>7145462.5</v>
      </c>
      <c r="Q53" s="47">
        <v>4127155</v>
      </c>
      <c r="R53" s="47">
        <v>0</v>
      </c>
      <c r="S53" s="5">
        <f t="shared" si="24"/>
        <v>4127155</v>
      </c>
      <c r="T53" s="5">
        <f t="shared" si="20"/>
        <v>13129286.16</v>
      </c>
      <c r="U53" s="6">
        <f t="shared" si="5"/>
        <v>0.6414023675303488</v>
      </c>
      <c r="V53" s="6">
        <f t="shared" si="21"/>
        <v>1.110478420267551</v>
      </c>
      <c r="W53" s="6">
        <f t="shared" si="22"/>
        <v>0.28854542033032443</v>
      </c>
      <c r="X53" s="64">
        <v>0.00759</v>
      </c>
      <c r="Y53" s="14">
        <f t="shared" si="15"/>
        <v>2.0328362081282245</v>
      </c>
      <c r="Z53" s="16">
        <v>417805.16759776534</v>
      </c>
      <c r="AA53" s="32">
        <f t="shared" si="23"/>
        <v>8493.294726358186</v>
      </c>
      <c r="AB53" s="35"/>
      <c r="AC53" s="2">
        <f t="shared" si="17"/>
        <v>781844500.6075335</v>
      </c>
      <c r="AD53" s="6">
        <f t="shared" si="10"/>
        <v>0.237472880931857</v>
      </c>
      <c r="AE53" s="6">
        <f t="shared" si="11"/>
        <v>0.9139237398801946</v>
      </c>
      <c r="AF53" s="6">
        <f t="shared" si="12"/>
        <v>0.527874148477477</v>
      </c>
      <c r="AG53" s="6">
        <f t="shared" si="13"/>
        <v>1.6792707692895288</v>
      </c>
    </row>
    <row r="54" spans="1:33" ht="12.75">
      <c r="A54" s="1" t="s">
        <v>106</v>
      </c>
      <c r="B54" s="1" t="s">
        <v>107</v>
      </c>
      <c r="C54" s="2" t="s">
        <v>50</v>
      </c>
      <c r="D54" s="1"/>
      <c r="E54" s="47">
        <v>716196655</v>
      </c>
      <c r="F54" s="18">
        <v>90.38</v>
      </c>
      <c r="G54" s="4">
        <f t="shared" si="18"/>
        <v>0.9037999999999999</v>
      </c>
      <c r="H54" s="47">
        <v>1678936.53</v>
      </c>
      <c r="I54" s="47">
        <v>0</v>
      </c>
      <c r="J54" s="47">
        <v>0</v>
      </c>
      <c r="K54" s="47">
        <v>34541.22</v>
      </c>
      <c r="L54" s="56">
        <f t="shared" si="1"/>
        <v>1713477.75</v>
      </c>
      <c r="M54" s="58">
        <v>11916313.5</v>
      </c>
      <c r="N54" s="47">
        <v>0</v>
      </c>
      <c r="O54" s="47">
        <v>0</v>
      </c>
      <c r="P54" s="5">
        <f>SUM(M54:O54)</f>
        <v>11916313.5</v>
      </c>
      <c r="Q54" s="47">
        <v>5272690</v>
      </c>
      <c r="R54" s="47">
        <v>0</v>
      </c>
      <c r="S54" s="5">
        <f t="shared" si="24"/>
        <v>5272690</v>
      </c>
      <c r="T54" s="5">
        <f t="shared" si="20"/>
        <v>18902481.25</v>
      </c>
      <c r="U54" s="6">
        <f t="shared" si="5"/>
        <v>0.7362070128629685</v>
      </c>
      <c r="V54" s="6">
        <f t="shared" si="21"/>
        <v>1.6638326103324232</v>
      </c>
      <c r="W54" s="6">
        <f t="shared" si="22"/>
        <v>0.23924682390481147</v>
      </c>
      <c r="X54" s="64">
        <v>0.00964</v>
      </c>
      <c r="Y54" s="14">
        <f t="shared" si="15"/>
        <v>2.6296464471002032</v>
      </c>
      <c r="Z54" s="16">
        <v>254514.33251433252</v>
      </c>
      <c r="AA54" s="32">
        <f t="shared" si="23"/>
        <v>6692.827102323942</v>
      </c>
      <c r="AB54" s="35"/>
      <c r="AC54" s="2">
        <f t="shared" si="17"/>
        <v>792428252.9320647</v>
      </c>
      <c r="AD54" s="6">
        <f t="shared" si="10"/>
        <v>0.2162312794451686</v>
      </c>
      <c r="AE54" s="6">
        <f t="shared" si="11"/>
        <v>1.503771913218444</v>
      </c>
      <c r="AF54" s="6">
        <f t="shared" si="12"/>
        <v>0.6653838982255509</v>
      </c>
      <c r="AG54" s="6">
        <f t="shared" si="13"/>
        <v>2.3853870908891635</v>
      </c>
    </row>
    <row r="55" spans="1:33" ht="12.75">
      <c r="A55" s="1" t="s">
        <v>108</v>
      </c>
      <c r="B55" s="1" t="s">
        <v>109</v>
      </c>
      <c r="C55" s="2" t="s">
        <v>50</v>
      </c>
      <c r="D55" s="1"/>
      <c r="E55" s="47">
        <v>574197783</v>
      </c>
      <c r="F55" s="18">
        <v>85.98</v>
      </c>
      <c r="G55" s="4">
        <f t="shared" si="18"/>
        <v>0.8598</v>
      </c>
      <c r="H55" s="47">
        <v>1482433.21</v>
      </c>
      <c r="I55" s="47">
        <v>0</v>
      </c>
      <c r="J55" s="47">
        <v>0</v>
      </c>
      <c r="K55" s="47">
        <v>30562.67</v>
      </c>
      <c r="L55" s="56">
        <f t="shared" si="1"/>
        <v>1512995.88</v>
      </c>
      <c r="M55" s="58">
        <v>10336150</v>
      </c>
      <c r="N55" s="47">
        <v>0</v>
      </c>
      <c r="O55" s="47">
        <v>0</v>
      </c>
      <c r="P55" s="5">
        <f aca="true" t="shared" si="25" ref="P55:P118">SUM(M55:O55)</f>
        <v>10336150</v>
      </c>
      <c r="Q55" s="47">
        <v>6336135</v>
      </c>
      <c r="R55" s="47">
        <v>0</v>
      </c>
      <c r="S55" s="5">
        <f t="shared" si="24"/>
        <v>6336135</v>
      </c>
      <c r="T55" s="5">
        <f t="shared" si="20"/>
        <v>18185280.88</v>
      </c>
      <c r="U55" s="6">
        <f t="shared" si="5"/>
        <v>1.1034760473813952</v>
      </c>
      <c r="V55" s="6">
        <f t="shared" si="21"/>
        <v>1.8001027356805384</v>
      </c>
      <c r="W55" s="6">
        <f t="shared" si="22"/>
        <v>0.2634973392086399</v>
      </c>
      <c r="X55" s="64">
        <v>0.00123</v>
      </c>
      <c r="Y55" s="14">
        <f t="shared" si="15"/>
        <v>3.1658461222705725</v>
      </c>
      <c r="Z55" s="16">
        <v>161185.23281596453</v>
      </c>
      <c r="AA55" s="32">
        <f t="shared" si="23"/>
        <v>5102.8764427770075</v>
      </c>
      <c r="AB55" s="35"/>
      <c r="AC55" s="2">
        <f t="shared" si="17"/>
        <v>667827149.3370551</v>
      </c>
      <c r="AD55" s="6">
        <f t="shared" si="10"/>
        <v>0.22655501225158858</v>
      </c>
      <c r="AE55" s="6">
        <f t="shared" si="11"/>
        <v>1.5477283321381268</v>
      </c>
      <c r="AF55" s="6">
        <f t="shared" si="12"/>
        <v>0.9487687055385237</v>
      </c>
      <c r="AG55" s="6">
        <f t="shared" si="13"/>
        <v>2.723052049928239</v>
      </c>
    </row>
    <row r="56" spans="1:33" ht="12.75">
      <c r="A56" s="1" t="s">
        <v>110</v>
      </c>
      <c r="B56" s="1" t="s">
        <v>111</v>
      </c>
      <c r="C56" s="2" t="s">
        <v>50</v>
      </c>
      <c r="D56" s="3" t="s">
        <v>55</v>
      </c>
      <c r="E56" s="47">
        <v>943527693</v>
      </c>
      <c r="F56" s="18">
        <v>75.9</v>
      </c>
      <c r="G56" s="4">
        <f t="shared" si="18"/>
        <v>0.759</v>
      </c>
      <c r="H56" s="47">
        <v>2611364.29</v>
      </c>
      <c r="I56" s="47">
        <v>0</v>
      </c>
      <c r="J56" s="47">
        <v>0</v>
      </c>
      <c r="K56" s="47">
        <v>55127.3</v>
      </c>
      <c r="L56" s="56">
        <f t="shared" si="1"/>
        <v>2666491.59</v>
      </c>
      <c r="M56" s="58">
        <v>22315472.5</v>
      </c>
      <c r="N56" s="47">
        <v>0</v>
      </c>
      <c r="O56" s="47">
        <v>0</v>
      </c>
      <c r="P56" s="5">
        <f t="shared" si="25"/>
        <v>22315472.5</v>
      </c>
      <c r="Q56" s="47">
        <v>10790009.98</v>
      </c>
      <c r="R56" s="47">
        <v>0</v>
      </c>
      <c r="S56" s="5">
        <f t="shared" si="24"/>
        <v>10790009.98</v>
      </c>
      <c r="T56" s="5">
        <f t="shared" si="20"/>
        <v>35771974.07</v>
      </c>
      <c r="U56" s="6">
        <f t="shared" si="5"/>
        <v>1.1435816945332626</v>
      </c>
      <c r="V56" s="6">
        <f t="shared" si="21"/>
        <v>2.365110496020174</v>
      </c>
      <c r="W56" s="6">
        <f t="shared" si="22"/>
        <v>0.28260872571972295</v>
      </c>
      <c r="X56" s="64">
        <v>0.01033</v>
      </c>
      <c r="Y56" s="14">
        <f t="shared" si="15"/>
        <v>3.7809709162731586</v>
      </c>
      <c r="Z56" s="16">
        <v>144202.31280054958</v>
      </c>
      <c r="AA56" s="32">
        <f t="shared" si="23"/>
        <v>5452.247507582026</v>
      </c>
      <c r="AB56" s="35"/>
      <c r="AC56" s="2">
        <f t="shared" si="17"/>
        <v>1243119490.118577</v>
      </c>
      <c r="AD56" s="6">
        <f t="shared" si="10"/>
        <v>0.21450002282126976</v>
      </c>
      <c r="AE56" s="6">
        <f t="shared" si="11"/>
        <v>1.795118866479312</v>
      </c>
      <c r="AF56" s="6">
        <f t="shared" si="12"/>
        <v>0.8679785061507465</v>
      </c>
      <c r="AG56" s="6">
        <f t="shared" si="13"/>
        <v>2.877597395451328</v>
      </c>
    </row>
    <row r="57" spans="1:33" ht="12.75">
      <c r="A57" s="1" t="s">
        <v>112</v>
      </c>
      <c r="B57" s="1" t="s">
        <v>113</v>
      </c>
      <c r="C57" s="2" t="s">
        <v>50</v>
      </c>
      <c r="D57" s="3" t="s">
        <v>55</v>
      </c>
      <c r="E57" s="47">
        <v>1403016948</v>
      </c>
      <c r="F57" s="18">
        <v>87.4</v>
      </c>
      <c r="G57" s="4">
        <f t="shared" si="18"/>
        <v>0.8740000000000001</v>
      </c>
      <c r="H57" s="47">
        <v>3467512.62</v>
      </c>
      <c r="I57" s="47">
        <v>0</v>
      </c>
      <c r="J57" s="47">
        <v>0</v>
      </c>
      <c r="K57" s="47">
        <v>71828.99</v>
      </c>
      <c r="L57" s="56">
        <f t="shared" si="1"/>
        <v>3539341.6100000003</v>
      </c>
      <c r="M57" s="58">
        <v>19205801.5</v>
      </c>
      <c r="N57" s="47">
        <v>0</v>
      </c>
      <c r="O57" s="47">
        <v>0</v>
      </c>
      <c r="P57" s="5">
        <f t="shared" si="25"/>
        <v>19205801.5</v>
      </c>
      <c r="Q57" s="47">
        <v>14339861.91</v>
      </c>
      <c r="R57" s="47">
        <v>0</v>
      </c>
      <c r="S57" s="5">
        <f t="shared" si="24"/>
        <v>14339861.91</v>
      </c>
      <c r="T57" s="5">
        <f t="shared" si="20"/>
        <v>37085005.019999996</v>
      </c>
      <c r="U57" s="6">
        <f t="shared" si="5"/>
        <v>1.0220733206709631</v>
      </c>
      <c r="V57" s="6">
        <f t="shared" si="21"/>
        <v>1.3688930506062569</v>
      </c>
      <c r="W57" s="6">
        <f t="shared" si="22"/>
        <v>0.2522664900837677</v>
      </c>
      <c r="X57" s="64"/>
      <c r="Y57" s="14">
        <f t="shared" si="15"/>
        <v>2.6432328613609872</v>
      </c>
      <c r="Z57" s="16">
        <v>165750.0790513834</v>
      </c>
      <c r="AA57" s="32">
        <f t="shared" si="23"/>
        <v>4381.16055721798</v>
      </c>
      <c r="AB57" s="35"/>
      <c r="AC57" s="2">
        <f t="shared" si="17"/>
        <v>1605282549.1990845</v>
      </c>
      <c r="AD57" s="6">
        <f t="shared" si="10"/>
        <v>0.22048091233321299</v>
      </c>
      <c r="AE57" s="6">
        <f t="shared" si="11"/>
        <v>1.1964125262298686</v>
      </c>
      <c r="AF57" s="6">
        <f t="shared" si="12"/>
        <v>0.8932920822664219</v>
      </c>
      <c r="AG57" s="6">
        <f t="shared" si="13"/>
        <v>2.3101855208295032</v>
      </c>
    </row>
    <row r="58" spans="1:33" ht="12.75">
      <c r="A58" s="1" t="s">
        <v>114</v>
      </c>
      <c r="B58" s="1" t="s">
        <v>115</v>
      </c>
      <c r="C58" s="2" t="s">
        <v>50</v>
      </c>
      <c r="D58" s="1"/>
      <c r="E58" s="47">
        <v>4023819978</v>
      </c>
      <c r="F58" s="18">
        <v>104.56</v>
      </c>
      <c r="G58" s="4">
        <f t="shared" si="18"/>
        <v>1.0456</v>
      </c>
      <c r="H58" s="47">
        <v>8343240.2</v>
      </c>
      <c r="I58" s="47">
        <v>0</v>
      </c>
      <c r="J58" s="47">
        <v>0</v>
      </c>
      <c r="K58" s="47">
        <v>173008.9</v>
      </c>
      <c r="L58" s="56">
        <f t="shared" si="1"/>
        <v>8516249.1</v>
      </c>
      <c r="M58" s="58">
        <v>31970585</v>
      </c>
      <c r="N58" s="47">
        <v>0</v>
      </c>
      <c r="O58" s="47">
        <v>0</v>
      </c>
      <c r="P58" s="5">
        <f t="shared" si="25"/>
        <v>31970585</v>
      </c>
      <c r="Q58" s="47">
        <v>8667533.65</v>
      </c>
      <c r="R58" s="47">
        <v>402381.99</v>
      </c>
      <c r="S58" s="5">
        <f t="shared" si="24"/>
        <v>9069915.64</v>
      </c>
      <c r="T58" s="5">
        <f t="shared" si="20"/>
        <v>49556749.74</v>
      </c>
      <c r="U58" s="6">
        <f t="shared" si="5"/>
        <v>0.22540560188053227</v>
      </c>
      <c r="V58" s="6">
        <f t="shared" si="21"/>
        <v>0.794533184257678</v>
      </c>
      <c r="W58" s="6">
        <f t="shared" si="22"/>
        <v>0.21164587746375566</v>
      </c>
      <c r="X58" s="64"/>
      <c r="Y58" s="14">
        <f t="shared" si="15"/>
        <v>1.231584663601966</v>
      </c>
      <c r="Z58" s="16">
        <v>342055.58378438087</v>
      </c>
      <c r="AA58" s="32">
        <f t="shared" si="23"/>
        <v>4212.704110882608</v>
      </c>
      <c r="AB58" s="35"/>
      <c r="AC58" s="2">
        <f t="shared" si="17"/>
        <v>3848335862.6625857</v>
      </c>
      <c r="AD58" s="6">
        <f t="shared" si="10"/>
        <v>0.22129692947610294</v>
      </c>
      <c r="AE58" s="6">
        <f t="shared" si="11"/>
        <v>0.8307638974598284</v>
      </c>
      <c r="AF58" s="6">
        <f t="shared" si="12"/>
        <v>0.22522809752896955</v>
      </c>
      <c r="AG58" s="6">
        <f t="shared" si="13"/>
        <v>1.2877449242622157</v>
      </c>
    </row>
    <row r="59" spans="1:33" ht="12.75">
      <c r="A59" s="1" t="s">
        <v>116</v>
      </c>
      <c r="B59" s="1" t="s">
        <v>117</v>
      </c>
      <c r="C59" s="2" t="s">
        <v>50</v>
      </c>
      <c r="D59" s="1"/>
      <c r="E59" s="47">
        <v>616532792</v>
      </c>
      <c r="F59" s="18">
        <v>81.22</v>
      </c>
      <c r="G59" s="4">
        <f t="shared" si="18"/>
        <v>0.8122</v>
      </c>
      <c r="H59" s="47">
        <v>1645231.63</v>
      </c>
      <c r="I59" s="47">
        <v>0</v>
      </c>
      <c r="J59" s="47">
        <v>0</v>
      </c>
      <c r="K59" s="47">
        <v>34107.89</v>
      </c>
      <c r="L59" s="56">
        <f t="shared" si="1"/>
        <v>1679339.5199999998</v>
      </c>
      <c r="M59" s="58">
        <v>10081541.5</v>
      </c>
      <c r="N59" s="47">
        <v>0</v>
      </c>
      <c r="O59" s="47">
        <v>0</v>
      </c>
      <c r="P59" s="5">
        <f t="shared" si="25"/>
        <v>10081541.5</v>
      </c>
      <c r="Q59" s="47">
        <v>6253294.12</v>
      </c>
      <c r="R59" s="47">
        <v>0</v>
      </c>
      <c r="S59" s="5">
        <f t="shared" si="24"/>
        <v>6253294.12</v>
      </c>
      <c r="T59" s="5">
        <f t="shared" si="20"/>
        <v>18014175.14</v>
      </c>
      <c r="U59" s="6">
        <f t="shared" si="5"/>
        <v>1.0142678866625474</v>
      </c>
      <c r="V59" s="6">
        <f t="shared" si="21"/>
        <v>1.6351995596691635</v>
      </c>
      <c r="W59" s="6">
        <f t="shared" si="22"/>
        <v>0.27238446061438365</v>
      </c>
      <c r="X59" s="64">
        <v>0.01228</v>
      </c>
      <c r="Y59" s="14">
        <f t="shared" si="15"/>
        <v>2.909571906946095</v>
      </c>
      <c r="Z59" s="16">
        <v>176944.89571899013</v>
      </c>
      <c r="AA59" s="32">
        <f t="shared" si="23"/>
        <v>5148.338976614799</v>
      </c>
      <c r="AB59" s="35"/>
      <c r="AC59" s="2">
        <f t="shared" si="17"/>
        <v>759089869.4902734</v>
      </c>
      <c r="AD59" s="6">
        <f t="shared" si="10"/>
        <v>0.22123065891100235</v>
      </c>
      <c r="AE59" s="6">
        <f t="shared" si="11"/>
        <v>1.3281090823632946</v>
      </c>
      <c r="AF59" s="6">
        <f t="shared" si="12"/>
        <v>0.8237883775473211</v>
      </c>
      <c r="AG59" s="6">
        <f t="shared" si="13"/>
        <v>2.3731281188216182</v>
      </c>
    </row>
    <row r="60" spans="1:33" ht="12.75">
      <c r="A60" s="1" t="s">
        <v>118</v>
      </c>
      <c r="B60" s="1" t="s">
        <v>119</v>
      </c>
      <c r="C60" s="2" t="s">
        <v>50</v>
      </c>
      <c r="D60" s="1"/>
      <c r="E60" s="47">
        <v>540172112</v>
      </c>
      <c r="F60" s="18">
        <v>68.73</v>
      </c>
      <c r="G60" s="4">
        <f t="shared" si="18"/>
        <v>0.6873</v>
      </c>
      <c r="H60" s="47">
        <v>1742876.85</v>
      </c>
      <c r="I60" s="47">
        <v>0</v>
      </c>
      <c r="J60" s="47">
        <v>0</v>
      </c>
      <c r="K60" s="47">
        <v>35838.21</v>
      </c>
      <c r="L60" s="56">
        <f t="shared" si="1"/>
        <v>1778715.06</v>
      </c>
      <c r="M60" s="58">
        <v>10999995</v>
      </c>
      <c r="N60" s="47">
        <v>0</v>
      </c>
      <c r="O60" s="47">
        <v>0</v>
      </c>
      <c r="P60" s="5">
        <f t="shared" si="25"/>
        <v>10999995</v>
      </c>
      <c r="Q60" s="47">
        <v>4502185.72</v>
      </c>
      <c r="R60" s="47">
        <v>0</v>
      </c>
      <c r="S60" s="5">
        <f t="shared" si="24"/>
        <v>4502185.72</v>
      </c>
      <c r="T60" s="5">
        <f t="shared" si="20"/>
        <v>17280895.78</v>
      </c>
      <c r="U60" s="6">
        <f t="shared" si="5"/>
        <v>0.8334724470188863</v>
      </c>
      <c r="V60" s="6">
        <f t="shared" si="21"/>
        <v>2.0363870617593083</v>
      </c>
      <c r="W60" s="6">
        <f t="shared" si="22"/>
        <v>0.32928672556127814</v>
      </c>
      <c r="X60" s="64">
        <v>0.01399</v>
      </c>
      <c r="Y60" s="14">
        <f t="shared" si="15"/>
        <v>3.1851562343394733</v>
      </c>
      <c r="Z60" s="16">
        <v>192821.3174748399</v>
      </c>
      <c r="AA60" s="32">
        <f t="shared" si="23"/>
        <v>6141.660214685371</v>
      </c>
      <c r="AB60" s="35"/>
      <c r="AC60" s="2">
        <f t="shared" si="17"/>
        <v>785933525.3892041</v>
      </c>
      <c r="AD60" s="6">
        <f t="shared" si="10"/>
        <v>0.22631876647826646</v>
      </c>
      <c r="AE60" s="6">
        <f t="shared" si="11"/>
        <v>1.3996088275471725</v>
      </c>
      <c r="AF60" s="6">
        <f t="shared" si="12"/>
        <v>0.5728456128360806</v>
      </c>
      <c r="AG60" s="6">
        <f t="shared" si="13"/>
        <v>2.19877320686152</v>
      </c>
    </row>
    <row r="61" spans="1:33" ht="12.75">
      <c r="A61" s="1" t="s">
        <v>120</v>
      </c>
      <c r="B61" s="1" t="s">
        <v>121</v>
      </c>
      <c r="C61" s="2" t="s">
        <v>50</v>
      </c>
      <c r="D61" s="1"/>
      <c r="E61" s="47">
        <v>1080666375</v>
      </c>
      <c r="F61" s="18">
        <v>74.8</v>
      </c>
      <c r="G61" s="4">
        <f t="shared" si="18"/>
        <v>0.748</v>
      </c>
      <c r="H61" s="47">
        <v>3157468.07</v>
      </c>
      <c r="I61" s="47">
        <v>0</v>
      </c>
      <c r="J61" s="47">
        <v>0</v>
      </c>
      <c r="K61" s="48">
        <v>65060.55</v>
      </c>
      <c r="L61" s="56">
        <f t="shared" si="1"/>
        <v>3222528.6199999996</v>
      </c>
      <c r="M61" s="58">
        <v>8894550.5</v>
      </c>
      <c r="N61" s="47">
        <v>5983201.21</v>
      </c>
      <c r="O61" s="47">
        <v>0</v>
      </c>
      <c r="P61" s="5">
        <f t="shared" si="25"/>
        <v>14877751.71</v>
      </c>
      <c r="Q61" s="48">
        <v>6076056</v>
      </c>
      <c r="R61" s="47">
        <v>54033</v>
      </c>
      <c r="S61" s="5">
        <f t="shared" si="24"/>
        <v>6130089</v>
      </c>
      <c r="T61" s="5">
        <f t="shared" si="20"/>
        <v>24230369.330000002</v>
      </c>
      <c r="U61" s="6">
        <f t="shared" si="5"/>
        <v>0.5672508316916958</v>
      </c>
      <c r="V61" s="6">
        <f t="shared" si="21"/>
        <v>1.3767201473257646</v>
      </c>
      <c r="W61" s="6">
        <f t="shared" si="22"/>
        <v>0.2981982871448184</v>
      </c>
      <c r="X61" s="64"/>
      <c r="Y61" s="14">
        <f t="shared" si="15"/>
        <v>2.242169266162279</v>
      </c>
      <c r="Z61" s="16">
        <v>276441.6312659303</v>
      </c>
      <c r="AA61" s="32">
        <f t="shared" si="23"/>
        <v>6198.289295122342</v>
      </c>
      <c r="AB61" s="35"/>
      <c r="AC61" s="2">
        <f t="shared" si="17"/>
        <v>1444741143.0481284</v>
      </c>
      <c r="AD61" s="6">
        <f t="shared" si="10"/>
        <v>0.22305231878432413</v>
      </c>
      <c r="AE61" s="6">
        <f t="shared" si="11"/>
        <v>1.029786670199672</v>
      </c>
      <c r="AF61" s="6">
        <f t="shared" si="12"/>
        <v>0.42056364416816433</v>
      </c>
      <c r="AG61" s="6">
        <f t="shared" si="13"/>
        <v>1.6771426110893846</v>
      </c>
    </row>
    <row r="62" spans="1:33" ht="12.75">
      <c r="A62" s="1" t="s">
        <v>122</v>
      </c>
      <c r="B62" s="1" t="s">
        <v>123</v>
      </c>
      <c r="C62" s="2" t="s">
        <v>50</v>
      </c>
      <c r="D62" s="1"/>
      <c r="E62" s="47">
        <v>393855833</v>
      </c>
      <c r="F62" s="18">
        <v>71.24</v>
      </c>
      <c r="G62" s="4">
        <f t="shared" si="18"/>
        <v>0.7123999999999999</v>
      </c>
      <c r="H62" s="47">
        <v>881579.93</v>
      </c>
      <c r="I62" s="47">
        <v>0</v>
      </c>
      <c r="J62" s="47">
        <v>0</v>
      </c>
      <c r="K62" s="47">
        <v>19507.42</v>
      </c>
      <c r="L62" s="56">
        <f t="shared" si="1"/>
        <v>901087.3500000001</v>
      </c>
      <c r="M62" s="58">
        <v>4862527</v>
      </c>
      <c r="N62" s="47">
        <v>0</v>
      </c>
      <c r="O62" s="47">
        <v>0</v>
      </c>
      <c r="P62" s="5">
        <f t="shared" si="25"/>
        <v>4862527</v>
      </c>
      <c r="Q62" s="48">
        <v>2784046</v>
      </c>
      <c r="R62" s="47">
        <v>0</v>
      </c>
      <c r="S62" s="5">
        <f t="shared" si="24"/>
        <v>2784046</v>
      </c>
      <c r="T62" s="5">
        <f t="shared" si="20"/>
        <v>8547660.35</v>
      </c>
      <c r="U62" s="6">
        <f t="shared" si="5"/>
        <v>0.7068693076839616</v>
      </c>
      <c r="V62" s="6">
        <f t="shared" si="21"/>
        <v>1.234595654699876</v>
      </c>
      <c r="W62" s="6">
        <f t="shared" si="22"/>
        <v>0.2287860873194177</v>
      </c>
      <c r="X62" s="64">
        <v>0.04961</v>
      </c>
      <c r="Y62" s="14">
        <f t="shared" si="15"/>
        <v>2.1206410497032553</v>
      </c>
      <c r="Z62" s="16">
        <v>174798.91122278056</v>
      </c>
      <c r="AA62" s="32">
        <f t="shared" si="23"/>
        <v>3706.8574658246353</v>
      </c>
      <c r="AB62" s="35"/>
      <c r="AC62" s="2">
        <f t="shared" si="17"/>
        <v>552857710.5558676</v>
      </c>
      <c r="AD62" s="6">
        <f t="shared" si="10"/>
        <v>0.16298720860635318</v>
      </c>
      <c r="AE62" s="6">
        <f t="shared" si="11"/>
        <v>0.8795259444081915</v>
      </c>
      <c r="AF62" s="6">
        <f t="shared" si="12"/>
        <v>0.5035736947940542</v>
      </c>
      <c r="AG62" s="6">
        <f t="shared" si="13"/>
        <v>1.5460868478085987</v>
      </c>
    </row>
    <row r="63" spans="1:33" ht="12.75">
      <c r="A63" s="1" t="s">
        <v>124</v>
      </c>
      <c r="B63" s="1" t="s">
        <v>125</v>
      </c>
      <c r="C63" s="2" t="s">
        <v>50</v>
      </c>
      <c r="D63" s="1"/>
      <c r="E63" s="47">
        <v>972539439</v>
      </c>
      <c r="F63" s="18">
        <v>85.15</v>
      </c>
      <c r="G63" s="4">
        <f t="shared" si="18"/>
        <v>0.8515</v>
      </c>
      <c r="H63" s="47">
        <v>2443273.92</v>
      </c>
      <c r="I63" s="47">
        <v>0</v>
      </c>
      <c r="J63" s="47">
        <v>0</v>
      </c>
      <c r="K63" s="47">
        <v>50342.43</v>
      </c>
      <c r="L63" s="56">
        <f t="shared" si="1"/>
        <v>2493616.35</v>
      </c>
      <c r="M63" s="58">
        <v>17414159.5</v>
      </c>
      <c r="N63" s="47">
        <v>0</v>
      </c>
      <c r="O63" s="47">
        <v>0</v>
      </c>
      <c r="P63" s="5">
        <f t="shared" si="25"/>
        <v>17414159.5</v>
      </c>
      <c r="Q63" s="47">
        <v>7786785</v>
      </c>
      <c r="R63" s="47">
        <v>48627</v>
      </c>
      <c r="S63" s="5">
        <f t="shared" si="24"/>
        <v>7835412</v>
      </c>
      <c r="T63" s="5">
        <f t="shared" si="20"/>
        <v>27743187.85</v>
      </c>
      <c r="U63" s="6">
        <f t="shared" si="5"/>
        <v>0.8056652188888763</v>
      </c>
      <c r="V63" s="6">
        <f t="shared" si="21"/>
        <v>1.7905864586741969</v>
      </c>
      <c r="W63" s="6">
        <f t="shared" si="22"/>
        <v>0.25640259407515914</v>
      </c>
      <c r="X63" s="64">
        <v>0.00173</v>
      </c>
      <c r="Y63" s="14">
        <f t="shared" si="15"/>
        <v>2.8509242716382324</v>
      </c>
      <c r="Z63" s="16">
        <v>203674.32850011886</v>
      </c>
      <c r="AA63" s="32">
        <f t="shared" si="23"/>
        <v>5806.600866306075</v>
      </c>
      <c r="AB63" s="35"/>
      <c r="AC63" s="2">
        <f t="shared" si="17"/>
        <v>1142148489.7240164</v>
      </c>
      <c r="AD63" s="6">
        <f t="shared" si="10"/>
        <v>0.21832680885499803</v>
      </c>
      <c r="AE63" s="6">
        <f t="shared" si="11"/>
        <v>1.5246843695610786</v>
      </c>
      <c r="AF63" s="6">
        <f t="shared" si="12"/>
        <v>0.6817664314279803</v>
      </c>
      <c r="AG63" s="6">
        <f t="shared" si="13"/>
        <v>2.429035112299955</v>
      </c>
    </row>
    <row r="64" spans="1:33" ht="12.75">
      <c r="A64" s="1" t="s">
        <v>126</v>
      </c>
      <c r="B64" s="1" t="s">
        <v>127</v>
      </c>
      <c r="C64" s="2" t="s">
        <v>50</v>
      </c>
      <c r="D64" s="1"/>
      <c r="E64" s="48">
        <v>791557139</v>
      </c>
      <c r="F64" s="18">
        <v>85.29</v>
      </c>
      <c r="G64" s="4">
        <f t="shared" si="18"/>
        <v>0.8529000000000001</v>
      </c>
      <c r="H64" s="47">
        <v>1996941</v>
      </c>
      <c r="I64" s="47">
        <v>0</v>
      </c>
      <c r="J64" s="47">
        <v>0</v>
      </c>
      <c r="K64" s="47">
        <v>41078.32</v>
      </c>
      <c r="L64" s="56">
        <f t="shared" si="1"/>
        <v>2038019.32</v>
      </c>
      <c r="M64" s="58">
        <v>13559010</v>
      </c>
      <c r="N64" s="47">
        <v>0</v>
      </c>
      <c r="O64" s="47">
        <v>0</v>
      </c>
      <c r="P64" s="5">
        <f t="shared" si="25"/>
        <v>13559010</v>
      </c>
      <c r="Q64" s="47">
        <v>7605959.67</v>
      </c>
      <c r="R64" s="47">
        <v>0</v>
      </c>
      <c r="S64" s="5">
        <f t="shared" si="24"/>
        <v>7605959.67</v>
      </c>
      <c r="T64" s="5">
        <f t="shared" si="20"/>
        <v>23202988.990000002</v>
      </c>
      <c r="U64" s="6">
        <f t="shared" si="5"/>
        <v>0.9608857396711572</v>
      </c>
      <c r="V64" s="6">
        <f t="shared" si="21"/>
        <v>1.7129540410853399</v>
      </c>
      <c r="W64" s="6">
        <f t="shared" si="22"/>
        <v>0.25746964048289633</v>
      </c>
      <c r="X64" s="64"/>
      <c r="Y64" s="14">
        <f t="shared" si="15"/>
        <v>2.9313094212393938</v>
      </c>
      <c r="Z64" s="16">
        <v>175544.26803013994</v>
      </c>
      <c r="AA64" s="32">
        <f t="shared" si="23"/>
        <v>5145.745667213225</v>
      </c>
      <c r="AB64" s="35"/>
      <c r="AC64" s="2">
        <f aca="true" t="shared" si="26" ref="AC64:AC73">E64/G64</f>
        <v>928077311.5253838</v>
      </c>
      <c r="AD64" s="6">
        <f t="shared" si="10"/>
        <v>0.21959585636786233</v>
      </c>
      <c r="AE64" s="6">
        <f t="shared" si="11"/>
        <v>1.4609785016416865</v>
      </c>
      <c r="AF64" s="6">
        <f t="shared" si="12"/>
        <v>0.8195394473655301</v>
      </c>
      <c r="AG64" s="6">
        <f t="shared" si="13"/>
        <v>2.5001138053750793</v>
      </c>
    </row>
    <row r="65" spans="1:33" ht="12.75">
      <c r="A65" s="1" t="s">
        <v>128</v>
      </c>
      <c r="B65" s="1" t="s">
        <v>129</v>
      </c>
      <c r="C65" s="2" t="s">
        <v>50</v>
      </c>
      <c r="D65" s="1"/>
      <c r="E65" s="47">
        <v>466106411</v>
      </c>
      <c r="F65" s="18">
        <v>85.31</v>
      </c>
      <c r="G65" s="4">
        <f t="shared" si="18"/>
        <v>0.8531</v>
      </c>
      <c r="H65" s="47">
        <v>1123530.44</v>
      </c>
      <c r="I65" s="47">
        <v>0</v>
      </c>
      <c r="J65" s="47">
        <v>0</v>
      </c>
      <c r="K65" s="47">
        <v>23232.95</v>
      </c>
      <c r="L65" s="56">
        <f t="shared" si="1"/>
        <v>1146763.39</v>
      </c>
      <c r="M65" s="58">
        <v>4270998.5</v>
      </c>
      <c r="N65" s="47">
        <v>2843781.04</v>
      </c>
      <c r="O65" s="47">
        <v>0</v>
      </c>
      <c r="P65" s="5">
        <f t="shared" si="25"/>
        <v>7114779.54</v>
      </c>
      <c r="Q65" s="47">
        <v>3605032.72</v>
      </c>
      <c r="R65" s="47">
        <v>0</v>
      </c>
      <c r="S65" s="5">
        <f t="shared" si="24"/>
        <v>3605032.72</v>
      </c>
      <c r="T65" s="5">
        <f t="shared" si="20"/>
        <v>11866575.65</v>
      </c>
      <c r="U65" s="6">
        <f t="shared" si="5"/>
        <v>0.7734355578301625</v>
      </c>
      <c r="V65" s="6">
        <f t="shared" si="21"/>
        <v>1.5264281657777927</v>
      </c>
      <c r="W65" s="6">
        <f t="shared" si="22"/>
        <v>0.24603038339243094</v>
      </c>
      <c r="X65" s="64"/>
      <c r="Y65" s="14">
        <f t="shared" si="15"/>
        <v>2.5458941070003864</v>
      </c>
      <c r="Z65" s="16">
        <v>216177.98427448177</v>
      </c>
      <c r="AA65" s="32">
        <f t="shared" si="23"/>
        <v>5503.662562276254</v>
      </c>
      <c r="AB65" s="35"/>
      <c r="AC65" s="2">
        <f t="shared" si="26"/>
        <v>546367847.8490212</v>
      </c>
      <c r="AD65" s="6">
        <f t="shared" si="10"/>
        <v>0.20988852007208283</v>
      </c>
      <c r="AE65" s="6">
        <f t="shared" si="11"/>
        <v>1.302195868225035</v>
      </c>
      <c r="AF65" s="6">
        <f t="shared" si="12"/>
        <v>0.6598178743849117</v>
      </c>
      <c r="AG65" s="6">
        <f t="shared" si="13"/>
        <v>2.1719022626820297</v>
      </c>
    </row>
    <row r="66" spans="1:33" ht="12.75">
      <c r="A66" s="1" t="s">
        <v>130</v>
      </c>
      <c r="B66" s="1" t="s">
        <v>131</v>
      </c>
      <c r="C66" s="2" t="s">
        <v>50</v>
      </c>
      <c r="D66" s="1"/>
      <c r="E66" s="47">
        <v>686820337</v>
      </c>
      <c r="F66" s="18">
        <v>85.62</v>
      </c>
      <c r="G66" s="4">
        <f t="shared" si="18"/>
        <v>0.8562000000000001</v>
      </c>
      <c r="H66" s="47">
        <v>1818649</v>
      </c>
      <c r="I66" s="47">
        <v>0</v>
      </c>
      <c r="J66" s="47">
        <v>0</v>
      </c>
      <c r="K66" s="47">
        <v>37416.51</v>
      </c>
      <c r="L66" s="56">
        <f t="shared" si="1"/>
        <v>1856065.51</v>
      </c>
      <c r="M66" s="58">
        <v>5626225</v>
      </c>
      <c r="N66" s="47">
        <v>4148106.7</v>
      </c>
      <c r="O66" s="47">
        <v>0</v>
      </c>
      <c r="P66" s="5">
        <f t="shared" si="25"/>
        <v>9774331.7</v>
      </c>
      <c r="Q66" s="47">
        <v>3771694.29</v>
      </c>
      <c r="R66" s="47">
        <v>68682.03</v>
      </c>
      <c r="S66" s="5">
        <f t="shared" si="24"/>
        <v>3840376.32</v>
      </c>
      <c r="T66" s="5">
        <f t="shared" si="20"/>
        <v>15470773.53</v>
      </c>
      <c r="U66" s="6">
        <f t="shared" si="5"/>
        <v>0.5591529710338207</v>
      </c>
      <c r="V66" s="6">
        <f t="shared" si="21"/>
        <v>1.4231278798024292</v>
      </c>
      <c r="W66" s="6">
        <f t="shared" si="22"/>
        <v>0.27024032487261657</v>
      </c>
      <c r="X66" s="64"/>
      <c r="Y66" s="14">
        <f t="shared" si="15"/>
        <v>2.252521175708867</v>
      </c>
      <c r="Z66" s="16">
        <v>343945.27511961723</v>
      </c>
      <c r="AA66" s="32">
        <f t="shared" si="23"/>
        <v>7747.440154919499</v>
      </c>
      <c r="AB66" s="35"/>
      <c r="AC66" s="2">
        <f t="shared" si="26"/>
        <v>802172783.2282176</v>
      </c>
      <c r="AD66" s="6">
        <f t="shared" si="10"/>
        <v>0.23137976615593436</v>
      </c>
      <c r="AE66" s="6">
        <f t="shared" si="11"/>
        <v>1.21848209068684</v>
      </c>
      <c r="AF66" s="6">
        <f t="shared" si="12"/>
        <v>0.4701847742604046</v>
      </c>
      <c r="AG66" s="6">
        <f t="shared" si="13"/>
        <v>1.9286086306419319</v>
      </c>
    </row>
    <row r="67" spans="1:33" ht="12.75">
      <c r="A67" s="1" t="s">
        <v>132</v>
      </c>
      <c r="B67" s="1" t="s">
        <v>133</v>
      </c>
      <c r="C67" s="2" t="s">
        <v>50</v>
      </c>
      <c r="D67" s="1"/>
      <c r="E67" s="47">
        <v>1150885537</v>
      </c>
      <c r="F67" s="18">
        <v>75.22</v>
      </c>
      <c r="G67" s="4">
        <f>F67/100</f>
        <v>0.7522</v>
      </c>
      <c r="H67" s="47">
        <v>3347108.19</v>
      </c>
      <c r="I67" s="47">
        <v>0</v>
      </c>
      <c r="J67" s="47">
        <v>0</v>
      </c>
      <c r="K67" s="47">
        <v>69074.02</v>
      </c>
      <c r="L67" s="56">
        <f aca="true" t="shared" si="27" ref="L67:L130">SUM(H67:K67)</f>
        <v>3416182.21</v>
      </c>
      <c r="M67" s="58">
        <v>14986338</v>
      </c>
      <c r="N67" s="47">
        <v>6028342.14</v>
      </c>
      <c r="O67" s="47">
        <v>0</v>
      </c>
      <c r="P67" s="5">
        <f t="shared" si="25"/>
        <v>21014680.14</v>
      </c>
      <c r="Q67" s="47">
        <v>6689638</v>
      </c>
      <c r="R67" s="47">
        <v>0</v>
      </c>
      <c r="S67" s="5">
        <f t="shared" si="24"/>
        <v>6689638</v>
      </c>
      <c r="T67" s="5">
        <f aca="true" t="shared" si="28" ref="T67:T98">L67+P67+S67</f>
        <v>31120500.35</v>
      </c>
      <c r="U67" s="6">
        <f aca="true" t="shared" si="29" ref="U67:U130">(S67/E67)*100</f>
        <v>0.58126006322382</v>
      </c>
      <c r="V67" s="6">
        <f aca="true" t="shared" si="30" ref="V67:V98">(P67/E67)*100</f>
        <v>1.825957444454357</v>
      </c>
      <c r="W67" s="6">
        <f aca="true" t="shared" si="31" ref="W67:W98">(L67/E67)*100</f>
        <v>0.2968307533783875</v>
      </c>
      <c r="X67" s="64"/>
      <c r="Y67" s="14">
        <f t="shared" si="15"/>
        <v>2.7040482610565646</v>
      </c>
      <c r="Z67" s="16">
        <v>207840.2030925456</v>
      </c>
      <c r="AA67" s="32">
        <f aca="true" t="shared" si="32" ref="AA67:AA98">(Z67/100)*Y67</f>
        <v>5620.099397500412</v>
      </c>
      <c r="AB67" s="35"/>
      <c r="AC67" s="2">
        <f t="shared" si="26"/>
        <v>1530025973.14544</v>
      </c>
      <c r="AD67" s="6">
        <f aca="true" t="shared" si="33" ref="AD67:AD130">(L67/AC67)*100</f>
        <v>0.22327609269122303</v>
      </c>
      <c r="AE67" s="6">
        <f aca="true" t="shared" si="34" ref="AE67:AE130">(P67/AC67)*100</f>
        <v>1.3734851897185671</v>
      </c>
      <c r="AF67" s="6">
        <f aca="true" t="shared" si="35" ref="AF67:AF130">(Q67/AC67)*100</f>
        <v>0.4372238195569574</v>
      </c>
      <c r="AG67" s="6">
        <f aca="true" t="shared" si="36" ref="AG67:AG130">(T67/AC67)*100</f>
        <v>2.0339851019667474</v>
      </c>
    </row>
    <row r="68" spans="1:33" ht="12.75">
      <c r="A68" s="1" t="s">
        <v>134</v>
      </c>
      <c r="B68" s="1" t="s">
        <v>135</v>
      </c>
      <c r="C68" s="2" t="s">
        <v>50</v>
      </c>
      <c r="D68" s="1"/>
      <c r="E68" s="47">
        <v>710570920</v>
      </c>
      <c r="F68" s="18">
        <v>73.21</v>
      </c>
      <c r="G68" s="4">
        <f t="shared" si="0"/>
        <v>0.7321</v>
      </c>
      <c r="H68" s="47">
        <v>2110016.08</v>
      </c>
      <c r="I68" s="47">
        <v>0</v>
      </c>
      <c r="J68" s="47">
        <v>0</v>
      </c>
      <c r="K68" s="47">
        <v>43378.68</v>
      </c>
      <c r="L68" s="56">
        <f t="shared" si="27"/>
        <v>2153394.7600000002</v>
      </c>
      <c r="M68" s="58">
        <v>7645337</v>
      </c>
      <c r="N68" s="47">
        <v>4804809.81</v>
      </c>
      <c r="O68" s="47">
        <v>0</v>
      </c>
      <c r="P68" s="5">
        <f t="shared" si="25"/>
        <v>12450146.809999999</v>
      </c>
      <c r="Q68" s="47">
        <v>1637695</v>
      </c>
      <c r="R68" s="47">
        <v>70587</v>
      </c>
      <c r="S68" s="5">
        <f aca="true" t="shared" si="37" ref="S68:S99">Q68+R68</f>
        <v>1708282</v>
      </c>
      <c r="T68" s="5">
        <f t="shared" si="28"/>
        <v>16311823.569999998</v>
      </c>
      <c r="U68" s="6">
        <f t="shared" si="29"/>
        <v>0.2404097820383643</v>
      </c>
      <c r="V68" s="6">
        <f t="shared" si="30"/>
        <v>1.7521328919567942</v>
      </c>
      <c r="W68" s="6">
        <f t="shared" si="31"/>
        <v>0.30305134918834004</v>
      </c>
      <c r="X68" s="64"/>
      <c r="Y68" s="14">
        <f aca="true" t="shared" si="38" ref="Y68:Y131">((T68/E68)*100)-X68</f>
        <v>2.2955940231834986</v>
      </c>
      <c r="Z68" s="16">
        <v>358974.7068676717</v>
      </c>
      <c r="AA68" s="32">
        <f t="shared" si="32"/>
        <v>8240.601915594756</v>
      </c>
      <c r="AB68" s="35"/>
      <c r="AC68" s="2">
        <f t="shared" si="26"/>
        <v>970592705.9144926</v>
      </c>
      <c r="AD68" s="6">
        <f t="shared" si="33"/>
        <v>0.22186389274078375</v>
      </c>
      <c r="AE68" s="6">
        <f t="shared" si="34"/>
        <v>1.282736490201569</v>
      </c>
      <c r="AF68" s="6">
        <f t="shared" si="35"/>
        <v>0.1687314349284094</v>
      </c>
      <c r="AG68" s="6">
        <f t="shared" si="36"/>
        <v>1.680604384372639</v>
      </c>
    </row>
    <row r="69" spans="1:33" ht="12.75">
      <c r="A69" s="1" t="s">
        <v>136</v>
      </c>
      <c r="B69" s="1" t="s">
        <v>137</v>
      </c>
      <c r="C69" s="2" t="s">
        <v>50</v>
      </c>
      <c r="D69" s="1"/>
      <c r="E69" s="47">
        <v>829586824</v>
      </c>
      <c r="F69" s="18">
        <v>73.02</v>
      </c>
      <c r="G69" s="4">
        <f t="shared" si="0"/>
        <v>0.7302</v>
      </c>
      <c r="H69" s="47">
        <v>2391933.88</v>
      </c>
      <c r="I69" s="47">
        <v>0</v>
      </c>
      <c r="J69" s="47">
        <v>0</v>
      </c>
      <c r="K69" s="47">
        <v>49179.57</v>
      </c>
      <c r="L69" s="56">
        <f t="shared" si="27"/>
        <v>2441113.4499999997</v>
      </c>
      <c r="M69" s="58">
        <v>6589768</v>
      </c>
      <c r="N69" s="47">
        <v>8649614.79</v>
      </c>
      <c r="O69" s="47">
        <v>0</v>
      </c>
      <c r="P69" s="5">
        <f t="shared" si="25"/>
        <v>15239382.79</v>
      </c>
      <c r="Q69" s="47">
        <v>6166897</v>
      </c>
      <c r="R69" s="47">
        <v>0</v>
      </c>
      <c r="S69" s="5">
        <f t="shared" si="37"/>
        <v>6166897</v>
      </c>
      <c r="T69" s="5">
        <f t="shared" si="28"/>
        <v>23847393.24</v>
      </c>
      <c r="U69" s="6">
        <f t="shared" si="29"/>
        <v>0.7433696897770401</v>
      </c>
      <c r="V69" s="6">
        <f t="shared" si="30"/>
        <v>1.8369846710583726</v>
      </c>
      <c r="W69" s="6">
        <f t="shared" si="31"/>
        <v>0.2942565358294552</v>
      </c>
      <c r="X69" s="64"/>
      <c r="Y69" s="14">
        <f t="shared" si="38"/>
        <v>2.874610896664868</v>
      </c>
      <c r="Z69" s="16">
        <v>273055.2063612268</v>
      </c>
      <c r="AA69" s="32">
        <f t="shared" si="32"/>
        <v>7849.274715970566</v>
      </c>
      <c r="AB69" s="35"/>
      <c r="AC69" s="2">
        <f t="shared" si="26"/>
        <v>1136109044.0975075</v>
      </c>
      <c r="AD69" s="6">
        <f t="shared" si="33"/>
        <v>0.21486612246266823</v>
      </c>
      <c r="AE69" s="6">
        <f t="shared" si="34"/>
        <v>1.3413662068068237</v>
      </c>
      <c r="AF69" s="6">
        <f t="shared" si="35"/>
        <v>0.5428085474751947</v>
      </c>
      <c r="AG69" s="6">
        <f t="shared" si="36"/>
        <v>2.0990408767446866</v>
      </c>
    </row>
    <row r="70" spans="1:33" ht="12.75">
      <c r="A70" s="1" t="s">
        <v>138</v>
      </c>
      <c r="B70" s="1" t="s">
        <v>139</v>
      </c>
      <c r="C70" s="2" t="s">
        <v>50</v>
      </c>
      <c r="D70" s="1"/>
      <c r="E70" s="47">
        <v>828430465</v>
      </c>
      <c r="F70" s="18">
        <v>75.83</v>
      </c>
      <c r="G70" s="4">
        <f t="shared" si="0"/>
        <v>0.7583</v>
      </c>
      <c r="H70" s="47">
        <v>2199168.58</v>
      </c>
      <c r="I70" s="47">
        <v>0</v>
      </c>
      <c r="J70" s="47">
        <v>0</v>
      </c>
      <c r="K70" s="47">
        <v>45361.55</v>
      </c>
      <c r="L70" s="56">
        <f t="shared" si="27"/>
        <v>2244530.13</v>
      </c>
      <c r="M70" s="58">
        <v>12925635</v>
      </c>
      <c r="N70" s="47">
        <v>0</v>
      </c>
      <c r="O70" s="47">
        <v>0</v>
      </c>
      <c r="P70" s="5">
        <f t="shared" si="25"/>
        <v>12925635</v>
      </c>
      <c r="Q70" s="47">
        <v>7641666</v>
      </c>
      <c r="R70" s="47">
        <v>0</v>
      </c>
      <c r="S70" s="5">
        <f t="shared" si="37"/>
        <v>7641666</v>
      </c>
      <c r="T70" s="5">
        <f t="shared" si="28"/>
        <v>22811831.13</v>
      </c>
      <c r="U70" s="6">
        <f t="shared" si="29"/>
        <v>0.9224269655510555</v>
      </c>
      <c r="V70" s="6">
        <f t="shared" si="30"/>
        <v>1.5602558749454005</v>
      </c>
      <c r="W70" s="6">
        <f t="shared" si="31"/>
        <v>0.27093766161774363</v>
      </c>
      <c r="X70" s="64"/>
      <c r="Y70" s="14">
        <f t="shared" si="38"/>
        <v>2.7536205021141997</v>
      </c>
      <c r="Z70" s="16">
        <v>208128.16270251636</v>
      </c>
      <c r="AA70" s="32">
        <f t="shared" si="32"/>
        <v>5731.05975885009</v>
      </c>
      <c r="AB70" s="35"/>
      <c r="AC70" s="2">
        <f t="shared" si="26"/>
        <v>1092483799.287881</v>
      </c>
      <c r="AD70" s="6">
        <f t="shared" si="33"/>
        <v>0.20545202880473495</v>
      </c>
      <c r="AE70" s="6">
        <f t="shared" si="34"/>
        <v>1.183142029971097</v>
      </c>
      <c r="AF70" s="6">
        <f t="shared" si="35"/>
        <v>0.6994763679773655</v>
      </c>
      <c r="AG70" s="6">
        <f t="shared" si="36"/>
        <v>2.0880704267531973</v>
      </c>
    </row>
    <row r="71" spans="1:33" ht="12.75">
      <c r="A71" s="1" t="s">
        <v>140</v>
      </c>
      <c r="B71" s="1" t="s">
        <v>141</v>
      </c>
      <c r="C71" s="2" t="s">
        <v>50</v>
      </c>
      <c r="D71" s="1"/>
      <c r="E71" s="47">
        <v>3355847128</v>
      </c>
      <c r="F71" s="18">
        <v>76.09</v>
      </c>
      <c r="G71" s="4">
        <f t="shared" si="0"/>
        <v>0.7609</v>
      </c>
      <c r="H71" s="47">
        <v>10260199.84</v>
      </c>
      <c r="I71" s="47">
        <v>0</v>
      </c>
      <c r="J71" s="47">
        <v>0</v>
      </c>
      <c r="K71" s="47">
        <v>210995.82</v>
      </c>
      <c r="L71" s="56">
        <f t="shared" si="27"/>
        <v>10471195.66</v>
      </c>
      <c r="M71" s="58">
        <v>44535407.5</v>
      </c>
      <c r="N71" s="47">
        <v>0</v>
      </c>
      <c r="O71" s="47">
        <v>0</v>
      </c>
      <c r="P71" s="5">
        <f t="shared" si="25"/>
        <v>44535407.5</v>
      </c>
      <c r="Q71" s="47">
        <v>21405744.23</v>
      </c>
      <c r="R71" s="47">
        <v>0</v>
      </c>
      <c r="S71" s="5">
        <f t="shared" si="37"/>
        <v>21405744.23</v>
      </c>
      <c r="T71" s="5">
        <f t="shared" si="28"/>
        <v>76412347.39</v>
      </c>
      <c r="U71" s="6">
        <f t="shared" si="29"/>
        <v>0.6378641044580979</v>
      </c>
      <c r="V71" s="6">
        <f t="shared" si="30"/>
        <v>1.3270988159267547</v>
      </c>
      <c r="W71" s="6">
        <f t="shared" si="31"/>
        <v>0.3120283868902147</v>
      </c>
      <c r="X71" s="64"/>
      <c r="Y71" s="14">
        <f t="shared" si="38"/>
        <v>2.2769913072750674</v>
      </c>
      <c r="Z71" s="16">
        <v>217837.75510204083</v>
      </c>
      <c r="AA71" s="32">
        <f t="shared" si="32"/>
        <v>4960.146747636619</v>
      </c>
      <c r="AB71" s="35"/>
      <c r="AC71" s="2">
        <f t="shared" si="26"/>
        <v>4410365525.036141</v>
      </c>
      <c r="AD71" s="6">
        <f t="shared" si="33"/>
        <v>0.23742239958476438</v>
      </c>
      <c r="AE71" s="6">
        <f t="shared" si="34"/>
        <v>1.0097894890386676</v>
      </c>
      <c r="AF71" s="6">
        <f t="shared" si="35"/>
        <v>0.4853507970821668</v>
      </c>
      <c r="AG71" s="6">
        <f t="shared" si="36"/>
        <v>1.7325626857055985</v>
      </c>
    </row>
    <row r="72" spans="1:33" ht="12.75">
      <c r="A72" s="1" t="s">
        <v>142</v>
      </c>
      <c r="B72" s="1" t="s">
        <v>143</v>
      </c>
      <c r="C72" s="2" t="s">
        <v>50</v>
      </c>
      <c r="D72" s="1"/>
      <c r="E72" s="47">
        <v>911818646</v>
      </c>
      <c r="F72" s="18">
        <v>78.93</v>
      </c>
      <c r="G72" s="4">
        <f t="shared" si="0"/>
        <v>0.7893000000000001</v>
      </c>
      <c r="H72" s="47">
        <v>2545184.73</v>
      </c>
      <c r="I72" s="47">
        <v>0</v>
      </c>
      <c r="J72" s="47">
        <v>0</v>
      </c>
      <c r="K72" s="47">
        <v>52297.36</v>
      </c>
      <c r="L72" s="56">
        <f t="shared" si="27"/>
        <v>2597482.09</v>
      </c>
      <c r="M72" s="58">
        <v>11846526</v>
      </c>
      <c r="N72" s="47">
        <v>0</v>
      </c>
      <c r="O72" s="47">
        <v>0</v>
      </c>
      <c r="P72" s="5">
        <f t="shared" si="25"/>
        <v>11846526</v>
      </c>
      <c r="Q72" s="47">
        <v>5538841</v>
      </c>
      <c r="R72" s="47">
        <v>0</v>
      </c>
      <c r="S72" s="5">
        <f t="shared" si="37"/>
        <v>5538841</v>
      </c>
      <c r="T72" s="5">
        <f t="shared" si="28"/>
        <v>19982849.09</v>
      </c>
      <c r="U72" s="6">
        <f t="shared" si="29"/>
        <v>0.6074498502852508</v>
      </c>
      <c r="V72" s="6">
        <f t="shared" si="30"/>
        <v>1.2992195380044904</v>
      </c>
      <c r="W72" s="6">
        <f t="shared" si="31"/>
        <v>0.2848682796074341</v>
      </c>
      <c r="X72" s="64"/>
      <c r="Y72" s="14">
        <f t="shared" si="38"/>
        <v>2.191537667897175</v>
      </c>
      <c r="Z72" s="16">
        <v>257062.17321997875</v>
      </c>
      <c r="AA72" s="32">
        <f t="shared" si="32"/>
        <v>5633.614356030919</v>
      </c>
      <c r="AB72" s="35"/>
      <c r="AC72" s="2">
        <f t="shared" si="26"/>
        <v>1155224434.308881</v>
      </c>
      <c r="AD72" s="6">
        <f t="shared" si="33"/>
        <v>0.22484653309414782</v>
      </c>
      <c r="AE72" s="6">
        <f t="shared" si="34"/>
        <v>1.0254739813469445</v>
      </c>
      <c r="AF72" s="6">
        <f t="shared" si="35"/>
        <v>0.4794601668301484</v>
      </c>
      <c r="AG72" s="6">
        <f t="shared" si="36"/>
        <v>1.7297806812712406</v>
      </c>
    </row>
    <row r="73" spans="1:33" ht="12.75">
      <c r="A73" s="1" t="s">
        <v>144</v>
      </c>
      <c r="B73" s="1" t="s">
        <v>145</v>
      </c>
      <c r="C73" s="2" t="s">
        <v>50</v>
      </c>
      <c r="D73" s="1"/>
      <c r="E73" s="47">
        <v>1434582196</v>
      </c>
      <c r="F73" s="18">
        <v>69.38</v>
      </c>
      <c r="G73" s="4">
        <f t="shared" si="0"/>
        <v>0.6938</v>
      </c>
      <c r="H73" s="47">
        <v>4524316.73</v>
      </c>
      <c r="I73" s="47">
        <v>0</v>
      </c>
      <c r="J73" s="47">
        <v>0</v>
      </c>
      <c r="K73" s="47">
        <v>92960.03</v>
      </c>
      <c r="L73" s="56">
        <f t="shared" si="27"/>
        <v>4617276.760000001</v>
      </c>
      <c r="M73" s="58">
        <v>28390056</v>
      </c>
      <c r="N73" s="47">
        <v>0</v>
      </c>
      <c r="O73" s="47">
        <v>0</v>
      </c>
      <c r="P73" s="5">
        <f t="shared" si="25"/>
        <v>28390056</v>
      </c>
      <c r="Q73" s="47">
        <v>10474412.83</v>
      </c>
      <c r="R73" s="47">
        <v>0</v>
      </c>
      <c r="S73" s="5">
        <f t="shared" si="37"/>
        <v>10474412.83</v>
      </c>
      <c r="T73" s="5">
        <f t="shared" si="28"/>
        <v>43481745.59</v>
      </c>
      <c r="U73" s="6">
        <f t="shared" si="29"/>
        <v>0.7301368202676342</v>
      </c>
      <c r="V73" s="6">
        <f t="shared" si="30"/>
        <v>1.9789772993948407</v>
      </c>
      <c r="W73" s="6">
        <f t="shared" si="31"/>
        <v>0.3218551556595507</v>
      </c>
      <c r="X73" s="64"/>
      <c r="Y73" s="14">
        <f t="shared" si="38"/>
        <v>3.0309692753220254</v>
      </c>
      <c r="Z73" s="16">
        <v>214462.0067972811</v>
      </c>
      <c r="AA73" s="32">
        <f t="shared" si="32"/>
        <v>6500.277533264623</v>
      </c>
      <c r="AB73" s="35"/>
      <c r="AC73" s="2">
        <f t="shared" si="26"/>
        <v>2067717203.8051312</v>
      </c>
      <c r="AD73" s="6">
        <f t="shared" si="33"/>
        <v>0.22330310699659625</v>
      </c>
      <c r="AE73" s="6">
        <f t="shared" si="34"/>
        <v>1.3730144503201405</v>
      </c>
      <c r="AF73" s="6">
        <f t="shared" si="35"/>
        <v>0.5065689259016846</v>
      </c>
      <c r="AG73" s="6">
        <f t="shared" si="36"/>
        <v>2.1028864832184215</v>
      </c>
    </row>
    <row r="74" spans="1:33" ht="12.75">
      <c r="A74" s="1" t="s">
        <v>146</v>
      </c>
      <c r="B74" s="1" t="s">
        <v>147</v>
      </c>
      <c r="C74" s="2" t="s">
        <v>50</v>
      </c>
      <c r="D74" s="3" t="s">
        <v>55</v>
      </c>
      <c r="E74" s="47">
        <v>797676777</v>
      </c>
      <c r="F74" s="18">
        <v>77.45</v>
      </c>
      <c r="G74" s="4">
        <f t="shared" si="0"/>
        <v>0.7745000000000001</v>
      </c>
      <c r="H74" s="47">
        <v>2154199.36</v>
      </c>
      <c r="I74" s="47">
        <v>0</v>
      </c>
      <c r="J74" s="47">
        <v>0</v>
      </c>
      <c r="K74" s="47">
        <v>45547.05</v>
      </c>
      <c r="L74" s="56">
        <f t="shared" si="27"/>
        <v>2199746.4099999997</v>
      </c>
      <c r="M74" s="58">
        <v>8855853</v>
      </c>
      <c r="N74" s="47">
        <v>0</v>
      </c>
      <c r="O74" s="47">
        <v>0</v>
      </c>
      <c r="P74" s="5">
        <f t="shared" si="25"/>
        <v>8855853</v>
      </c>
      <c r="Q74" s="47">
        <v>3863216</v>
      </c>
      <c r="R74" s="47">
        <v>0</v>
      </c>
      <c r="S74" s="5">
        <f t="shared" si="37"/>
        <v>3863216</v>
      </c>
      <c r="T74" s="5">
        <f t="shared" si="28"/>
        <v>14918815.41</v>
      </c>
      <c r="U74" s="6">
        <f t="shared" si="29"/>
        <v>0.4843084456500355</v>
      </c>
      <c r="V74" s="6">
        <f t="shared" si="30"/>
        <v>1.1102056942545289</v>
      </c>
      <c r="W74" s="6">
        <f t="shared" si="31"/>
        <v>0.2757691427689639</v>
      </c>
      <c r="X74" s="64">
        <v>0.00123</v>
      </c>
      <c r="Y74" s="14">
        <f t="shared" si="38"/>
        <v>1.8690532826735282</v>
      </c>
      <c r="Z74" s="16">
        <v>209100.63618290258</v>
      </c>
      <c r="AA74" s="32">
        <f t="shared" si="32"/>
        <v>3908.2023046677723</v>
      </c>
      <c r="AB74" s="35"/>
      <c r="AC74" s="2">
        <f>E74/G74</f>
        <v>1029924825.0484183</v>
      </c>
      <c r="AD74" s="6">
        <f t="shared" si="33"/>
        <v>0.21358320107456255</v>
      </c>
      <c r="AE74" s="6">
        <f t="shared" si="34"/>
        <v>0.8598543102001326</v>
      </c>
      <c r="AF74" s="6">
        <f t="shared" si="35"/>
        <v>0.3750968911559525</v>
      </c>
      <c r="AG74" s="6">
        <f t="shared" si="36"/>
        <v>1.4485344024306477</v>
      </c>
    </row>
    <row r="75" spans="1:33" ht="12.75">
      <c r="A75" s="1" t="s">
        <v>148</v>
      </c>
      <c r="B75" s="1" t="s">
        <v>149</v>
      </c>
      <c r="C75" s="2" t="s">
        <v>50</v>
      </c>
      <c r="D75" s="1"/>
      <c r="E75" s="47">
        <v>707586417</v>
      </c>
      <c r="F75" s="18">
        <v>81.77</v>
      </c>
      <c r="G75" s="4">
        <f t="shared" si="0"/>
        <v>0.8177</v>
      </c>
      <c r="H75" s="47">
        <v>2030411.12</v>
      </c>
      <c r="I75" s="47">
        <v>0</v>
      </c>
      <c r="J75" s="47">
        <v>0</v>
      </c>
      <c r="K75" s="47">
        <v>41771.17</v>
      </c>
      <c r="L75" s="56">
        <f t="shared" si="27"/>
        <v>2072182.29</v>
      </c>
      <c r="M75" s="58">
        <v>15092123</v>
      </c>
      <c r="N75" s="47">
        <v>0</v>
      </c>
      <c r="O75" s="47">
        <v>0</v>
      </c>
      <c r="P75" s="5">
        <f t="shared" si="25"/>
        <v>15092123</v>
      </c>
      <c r="Q75" s="47">
        <v>7959766</v>
      </c>
      <c r="R75" s="47">
        <v>0</v>
      </c>
      <c r="S75" s="5">
        <f t="shared" si="37"/>
        <v>7959766</v>
      </c>
      <c r="T75" s="5">
        <f t="shared" si="28"/>
        <v>25124071.29</v>
      </c>
      <c r="U75" s="6">
        <f t="shared" si="29"/>
        <v>1.1249178628594279</v>
      </c>
      <c r="V75" s="6">
        <f t="shared" si="30"/>
        <v>2.1329017399722074</v>
      </c>
      <c r="W75" s="6">
        <f t="shared" si="31"/>
        <v>0.2928521859966682</v>
      </c>
      <c r="X75" s="64">
        <v>0.02049</v>
      </c>
      <c r="Y75" s="14">
        <f t="shared" si="38"/>
        <v>3.530181788828304</v>
      </c>
      <c r="Z75" s="16">
        <v>150253.15155807364</v>
      </c>
      <c r="AA75" s="32">
        <f t="shared" si="32"/>
        <v>5304.209393443706</v>
      </c>
      <c r="AB75" s="35"/>
      <c r="AC75" s="2">
        <f>E75/G75</f>
        <v>865337430.5980189</v>
      </c>
      <c r="AD75" s="6">
        <f t="shared" si="33"/>
        <v>0.23946523248947554</v>
      </c>
      <c r="AE75" s="6">
        <f t="shared" si="34"/>
        <v>1.7440737527752739</v>
      </c>
      <c r="AF75" s="6">
        <f t="shared" si="35"/>
        <v>0.9198453364601542</v>
      </c>
      <c r="AG75" s="6">
        <f t="shared" si="36"/>
        <v>2.9033843217249036</v>
      </c>
    </row>
    <row r="76" spans="1:33" ht="12.75">
      <c r="A76" s="1" t="s">
        <v>150</v>
      </c>
      <c r="B76" s="1" t="s">
        <v>151</v>
      </c>
      <c r="C76" s="2" t="s">
        <v>50</v>
      </c>
      <c r="D76" s="1"/>
      <c r="E76" s="47">
        <v>3839566523</v>
      </c>
      <c r="F76" s="18">
        <v>100.53</v>
      </c>
      <c r="G76" s="4">
        <f t="shared" si="0"/>
        <v>1.0053</v>
      </c>
      <c r="H76" s="47">
        <v>8184620.71</v>
      </c>
      <c r="I76" s="47">
        <v>0</v>
      </c>
      <c r="J76" s="47">
        <v>0</v>
      </c>
      <c r="K76" s="47">
        <v>168163.99</v>
      </c>
      <c r="L76" s="56">
        <f t="shared" si="27"/>
        <v>8352784.7</v>
      </c>
      <c r="M76" s="58">
        <v>54201745</v>
      </c>
      <c r="N76" s="47">
        <v>0</v>
      </c>
      <c r="O76" s="47">
        <v>0</v>
      </c>
      <c r="P76" s="5">
        <f t="shared" si="25"/>
        <v>54201745</v>
      </c>
      <c r="Q76" s="47">
        <v>18534438.01</v>
      </c>
      <c r="R76" s="47">
        <v>0</v>
      </c>
      <c r="S76" s="5">
        <f t="shared" si="37"/>
        <v>18534438.01</v>
      </c>
      <c r="T76" s="5">
        <f t="shared" si="28"/>
        <v>81088967.71000001</v>
      </c>
      <c r="U76" s="6">
        <f t="shared" si="29"/>
        <v>0.4827221484241491</v>
      </c>
      <c r="V76" s="6">
        <f t="shared" si="30"/>
        <v>1.4116631311195542</v>
      </c>
      <c r="W76" s="6">
        <f t="shared" si="31"/>
        <v>0.21754499238298525</v>
      </c>
      <c r="X76" s="64">
        <v>0.00223</v>
      </c>
      <c r="Y76" s="14">
        <f t="shared" si="38"/>
        <v>2.109700271926689</v>
      </c>
      <c r="Z76" s="16">
        <v>457327.2311827957</v>
      </c>
      <c r="AA76" s="32">
        <f t="shared" si="32"/>
        <v>9648.233839858238</v>
      </c>
      <c r="AB76" s="35"/>
      <c r="AC76" s="2">
        <f>E76/G76</f>
        <v>3819324105.242216</v>
      </c>
      <c r="AD76" s="6">
        <f t="shared" si="33"/>
        <v>0.21869798084261505</v>
      </c>
      <c r="AE76" s="6">
        <f t="shared" si="34"/>
        <v>1.419144945714488</v>
      </c>
      <c r="AF76" s="6">
        <f t="shared" si="35"/>
        <v>0.48528057581079714</v>
      </c>
      <c r="AG76" s="6">
        <f t="shared" si="36"/>
        <v>2.1231235023679003</v>
      </c>
    </row>
    <row r="77" spans="1:33" ht="12.75">
      <c r="A77" s="1" t="s">
        <v>152</v>
      </c>
      <c r="B77" s="1" t="s">
        <v>153</v>
      </c>
      <c r="C77" s="2" t="s">
        <v>50</v>
      </c>
      <c r="D77" s="1"/>
      <c r="E77" s="47">
        <v>821594780</v>
      </c>
      <c r="F77" s="18">
        <v>81.01</v>
      </c>
      <c r="G77" s="4">
        <f t="shared" si="0"/>
        <v>0.8101</v>
      </c>
      <c r="H77" s="47">
        <v>2213160.72</v>
      </c>
      <c r="I77" s="47">
        <v>0</v>
      </c>
      <c r="J77" s="47">
        <v>0</v>
      </c>
      <c r="K77" s="47">
        <v>45651.38</v>
      </c>
      <c r="L77" s="56">
        <f t="shared" si="27"/>
        <v>2258812.1</v>
      </c>
      <c r="M77" s="58">
        <v>7250536</v>
      </c>
      <c r="N77" s="47">
        <v>7761833.21</v>
      </c>
      <c r="O77" s="47">
        <v>0</v>
      </c>
      <c r="P77" s="5">
        <f t="shared" si="25"/>
        <v>15012369.21</v>
      </c>
      <c r="Q77" s="47">
        <v>7209020</v>
      </c>
      <c r="R77" s="47">
        <v>0</v>
      </c>
      <c r="S77" s="5">
        <f t="shared" si="37"/>
        <v>7209020</v>
      </c>
      <c r="T77" s="5">
        <f t="shared" si="28"/>
        <v>24480201.310000002</v>
      </c>
      <c r="U77" s="6">
        <f t="shared" si="29"/>
        <v>0.8774422836522889</v>
      </c>
      <c r="V77" s="6">
        <f t="shared" si="30"/>
        <v>1.8272230514901764</v>
      </c>
      <c r="W77" s="6">
        <f t="shared" si="31"/>
        <v>0.2749301912555968</v>
      </c>
      <c r="X77" s="64">
        <v>0.00112</v>
      </c>
      <c r="Y77" s="14">
        <f t="shared" si="38"/>
        <v>2.9784755263980625</v>
      </c>
      <c r="Z77" s="16">
        <v>216615.77473553206</v>
      </c>
      <c r="AA77" s="32">
        <f t="shared" si="32"/>
        <v>6451.84783681538</v>
      </c>
      <c r="AB77" s="35"/>
      <c r="AC77" s="2">
        <f>E77/G77</f>
        <v>1014189334.6500431</v>
      </c>
      <c r="AD77" s="6">
        <f t="shared" si="33"/>
        <v>0.22272094793615904</v>
      </c>
      <c r="AE77" s="6">
        <f t="shared" si="34"/>
        <v>1.480233394012192</v>
      </c>
      <c r="AF77" s="6">
        <f t="shared" si="35"/>
        <v>0.7108159939867194</v>
      </c>
      <c r="AG77" s="6">
        <f t="shared" si="36"/>
        <v>2.4137703359350704</v>
      </c>
    </row>
    <row r="78" spans="1:33" ht="12.75">
      <c r="A78" s="1" t="s">
        <v>154</v>
      </c>
      <c r="B78" s="1" t="s">
        <v>155</v>
      </c>
      <c r="C78" s="2" t="s">
        <v>50</v>
      </c>
      <c r="D78" s="1"/>
      <c r="E78" s="47">
        <v>948439403</v>
      </c>
      <c r="F78" s="18">
        <v>77.21</v>
      </c>
      <c r="G78" s="4">
        <f t="shared" si="0"/>
        <v>0.7720999999999999</v>
      </c>
      <c r="H78" s="47">
        <v>2646191.37</v>
      </c>
      <c r="I78" s="47">
        <v>0</v>
      </c>
      <c r="J78" s="47">
        <v>0</v>
      </c>
      <c r="K78" s="47">
        <v>54428.69</v>
      </c>
      <c r="L78" s="56">
        <f t="shared" si="27"/>
        <v>2700620.06</v>
      </c>
      <c r="M78" s="58">
        <v>12293334</v>
      </c>
      <c r="N78" s="47">
        <v>5426400.57</v>
      </c>
      <c r="O78" s="47">
        <v>0</v>
      </c>
      <c r="P78" s="5">
        <f t="shared" si="25"/>
        <v>17719734.57</v>
      </c>
      <c r="Q78" s="47">
        <v>4893499.6</v>
      </c>
      <c r="R78" s="47">
        <v>90000</v>
      </c>
      <c r="S78" s="5">
        <f t="shared" si="37"/>
        <v>4983499.6</v>
      </c>
      <c r="T78" s="5">
        <f t="shared" si="28"/>
        <v>25403854.229999997</v>
      </c>
      <c r="U78" s="6">
        <f t="shared" si="29"/>
        <v>0.525442066645137</v>
      </c>
      <c r="V78" s="6">
        <f t="shared" si="30"/>
        <v>1.868304344373596</v>
      </c>
      <c r="W78" s="6">
        <f t="shared" si="31"/>
        <v>0.2847435536163611</v>
      </c>
      <c r="X78" s="64"/>
      <c r="Y78" s="14">
        <f t="shared" si="38"/>
        <v>2.678489964635094</v>
      </c>
      <c r="Z78" s="16">
        <v>272175.90190565446</v>
      </c>
      <c r="AA78" s="32">
        <f t="shared" si="32"/>
        <v>7290.2042186980125</v>
      </c>
      <c r="AB78" s="35"/>
      <c r="AC78" s="2">
        <f>E78/G78</f>
        <v>1228389331.692786</v>
      </c>
      <c r="AD78" s="6">
        <f t="shared" si="33"/>
        <v>0.21985049774719237</v>
      </c>
      <c r="AE78" s="6">
        <f t="shared" si="34"/>
        <v>1.4425177842908536</v>
      </c>
      <c r="AF78" s="6">
        <f t="shared" si="35"/>
        <v>0.39836715231452685</v>
      </c>
      <c r="AG78" s="6">
        <f t="shared" si="36"/>
        <v>2.068062101694756</v>
      </c>
    </row>
    <row r="79" spans="1:33" ht="12.75">
      <c r="A79" s="1" t="s">
        <v>156</v>
      </c>
      <c r="B79" s="1" t="s">
        <v>157</v>
      </c>
      <c r="C79" s="2" t="s">
        <v>50</v>
      </c>
      <c r="D79" s="1"/>
      <c r="E79" s="47">
        <v>445290992</v>
      </c>
      <c r="F79" s="18">
        <v>76.44</v>
      </c>
      <c r="G79" s="4">
        <f t="shared" si="0"/>
        <v>0.7644</v>
      </c>
      <c r="H79" s="47">
        <v>1345798.62</v>
      </c>
      <c r="I79" s="47">
        <v>0</v>
      </c>
      <c r="J79" s="47">
        <v>0</v>
      </c>
      <c r="K79" s="47">
        <v>27662.84</v>
      </c>
      <c r="L79" s="56">
        <f t="shared" si="27"/>
        <v>1373461.4600000002</v>
      </c>
      <c r="M79" s="58">
        <v>6344557</v>
      </c>
      <c r="N79" s="47">
        <v>0</v>
      </c>
      <c r="O79" s="47">
        <v>0</v>
      </c>
      <c r="P79" s="5">
        <f t="shared" si="25"/>
        <v>6344557</v>
      </c>
      <c r="Q79" s="47">
        <v>4405422.13</v>
      </c>
      <c r="R79" s="47">
        <v>0</v>
      </c>
      <c r="S79" s="5">
        <f t="shared" si="37"/>
        <v>4405422.13</v>
      </c>
      <c r="T79" s="5">
        <f t="shared" si="28"/>
        <v>12123440.59</v>
      </c>
      <c r="U79" s="6">
        <f t="shared" si="29"/>
        <v>0.9893355601498446</v>
      </c>
      <c r="V79" s="6">
        <f t="shared" si="30"/>
        <v>1.4248114410542578</v>
      </c>
      <c r="W79" s="6">
        <f t="shared" si="31"/>
        <v>0.3084413304278116</v>
      </c>
      <c r="X79" s="64"/>
      <c r="Y79" s="14">
        <f t="shared" si="38"/>
        <v>2.722588331631914</v>
      </c>
      <c r="Z79" s="16">
        <v>144016.87031700287</v>
      </c>
      <c r="AA79" s="32">
        <f t="shared" si="32"/>
        <v>3920.9865068321856</v>
      </c>
      <c r="AB79" s="35"/>
      <c r="AC79" s="2">
        <f aca="true" t="shared" si="39" ref="AC79:AC86">E79/G79</f>
        <v>582536619.5709053</v>
      </c>
      <c r="AD79" s="6">
        <f t="shared" si="33"/>
        <v>0.2357725529790192</v>
      </c>
      <c r="AE79" s="6">
        <f t="shared" si="34"/>
        <v>1.0891258655418745</v>
      </c>
      <c r="AF79" s="6">
        <f t="shared" si="35"/>
        <v>0.7562481021785412</v>
      </c>
      <c r="AG79" s="6">
        <f t="shared" si="36"/>
        <v>2.081146520699435</v>
      </c>
    </row>
    <row r="80" spans="1:33" ht="12.75">
      <c r="A80" s="1" t="s">
        <v>158</v>
      </c>
      <c r="B80" s="1" t="s">
        <v>159</v>
      </c>
      <c r="C80" s="2" t="s">
        <v>50</v>
      </c>
      <c r="D80" s="1"/>
      <c r="E80" s="47">
        <v>122415385</v>
      </c>
      <c r="F80" s="18">
        <v>84.6</v>
      </c>
      <c r="G80" s="4">
        <f t="shared" si="0"/>
        <v>0.846</v>
      </c>
      <c r="H80" s="47">
        <v>250840.53</v>
      </c>
      <c r="I80" s="47">
        <v>0</v>
      </c>
      <c r="J80" s="47">
        <v>0</v>
      </c>
      <c r="K80" s="47">
        <v>6469.97</v>
      </c>
      <c r="L80" s="56">
        <f t="shared" si="27"/>
        <v>257310.5</v>
      </c>
      <c r="M80" s="58">
        <v>211331</v>
      </c>
      <c r="N80" s="47">
        <v>0</v>
      </c>
      <c r="O80" s="47">
        <v>0</v>
      </c>
      <c r="P80" s="5">
        <f t="shared" si="25"/>
        <v>211331</v>
      </c>
      <c r="Q80" s="47">
        <v>820752</v>
      </c>
      <c r="R80" s="47">
        <v>0</v>
      </c>
      <c r="S80" s="5">
        <f t="shared" si="37"/>
        <v>820752</v>
      </c>
      <c r="T80" s="5">
        <f t="shared" si="28"/>
        <v>1289393.5</v>
      </c>
      <c r="U80" s="6">
        <f t="shared" si="29"/>
        <v>0.6704647459140859</v>
      </c>
      <c r="V80" s="6">
        <f t="shared" si="30"/>
        <v>0.17263434657334942</v>
      </c>
      <c r="W80" s="6">
        <f t="shared" si="31"/>
        <v>0.2101945764415151</v>
      </c>
      <c r="X80" s="64"/>
      <c r="Y80" s="14">
        <f t="shared" si="38"/>
        <v>1.0532936689289503</v>
      </c>
      <c r="Z80" s="16">
        <v>671228.7878787878</v>
      </c>
      <c r="AA80" s="32">
        <f t="shared" si="32"/>
        <v>7070.010326755805</v>
      </c>
      <c r="AB80" s="35"/>
      <c r="AC80" s="2">
        <f t="shared" si="39"/>
        <v>144699036.643026</v>
      </c>
      <c r="AD80" s="6">
        <f t="shared" si="33"/>
        <v>0.17782461166952176</v>
      </c>
      <c r="AE80" s="6">
        <f t="shared" si="34"/>
        <v>0.14604865720105362</v>
      </c>
      <c r="AF80" s="6">
        <f t="shared" si="35"/>
        <v>0.5672131750433167</v>
      </c>
      <c r="AG80" s="6">
        <f t="shared" si="36"/>
        <v>0.891086443913892</v>
      </c>
    </row>
    <row r="81" spans="1:33" ht="12.75">
      <c r="A81" s="1" t="s">
        <v>160</v>
      </c>
      <c r="B81" s="1" t="s">
        <v>161</v>
      </c>
      <c r="C81" s="2" t="s">
        <v>50</v>
      </c>
      <c r="D81" s="1"/>
      <c r="E81" s="47">
        <v>1230751146</v>
      </c>
      <c r="F81" s="18">
        <v>82.86</v>
      </c>
      <c r="G81" s="4">
        <f t="shared" si="0"/>
        <v>0.8286</v>
      </c>
      <c r="H81" s="47">
        <v>3294298.35</v>
      </c>
      <c r="I81" s="47">
        <v>0</v>
      </c>
      <c r="J81" s="47">
        <v>0</v>
      </c>
      <c r="K81" s="47">
        <v>68307.37</v>
      </c>
      <c r="L81" s="56">
        <f t="shared" si="27"/>
        <v>3362605.72</v>
      </c>
      <c r="M81" s="58">
        <v>22182402.5</v>
      </c>
      <c r="N81" s="47">
        <v>0</v>
      </c>
      <c r="O81" s="47">
        <v>0</v>
      </c>
      <c r="P81" s="5">
        <f t="shared" si="25"/>
        <v>22182402.5</v>
      </c>
      <c r="Q81" s="47">
        <v>12726661</v>
      </c>
      <c r="R81" s="47">
        <v>0</v>
      </c>
      <c r="S81" s="5">
        <f t="shared" si="37"/>
        <v>12726661</v>
      </c>
      <c r="T81" s="5">
        <f t="shared" si="28"/>
        <v>38271669.22</v>
      </c>
      <c r="U81" s="6">
        <f t="shared" si="29"/>
        <v>1.0340564005454926</v>
      </c>
      <c r="V81" s="6">
        <f t="shared" si="30"/>
        <v>1.8023466865819193</v>
      </c>
      <c r="W81" s="6">
        <f t="shared" si="31"/>
        <v>0.2732157293477751</v>
      </c>
      <c r="X81" s="64">
        <v>0.01115</v>
      </c>
      <c r="Y81" s="14">
        <f t="shared" si="38"/>
        <v>3.0984688164751866</v>
      </c>
      <c r="Z81" s="16">
        <v>185395.23905996757</v>
      </c>
      <c r="AA81" s="32">
        <f t="shared" si="32"/>
        <v>5744.41366950272</v>
      </c>
      <c r="AB81" s="35"/>
      <c r="AC81" s="2">
        <f t="shared" si="39"/>
        <v>1485338095.582911</v>
      </c>
      <c r="AD81" s="6">
        <f t="shared" si="33"/>
        <v>0.22638655333756644</v>
      </c>
      <c r="AE81" s="6">
        <f t="shared" si="34"/>
        <v>1.4934244645017782</v>
      </c>
      <c r="AF81" s="6">
        <f t="shared" si="35"/>
        <v>0.856819133491995</v>
      </c>
      <c r="AG81" s="6">
        <f t="shared" si="36"/>
        <v>2.5766301513313397</v>
      </c>
    </row>
    <row r="82" spans="1:33" ht="12.75">
      <c r="A82" s="1" t="s">
        <v>162</v>
      </c>
      <c r="B82" s="1" t="s">
        <v>163</v>
      </c>
      <c r="C82" s="2" t="s">
        <v>50</v>
      </c>
      <c r="D82" s="1"/>
      <c r="E82" s="47">
        <v>1146502124</v>
      </c>
      <c r="F82" s="18">
        <v>86.12</v>
      </c>
      <c r="G82" s="4">
        <f t="shared" si="0"/>
        <v>0.8612000000000001</v>
      </c>
      <c r="H82" s="47">
        <v>2944102.38</v>
      </c>
      <c r="I82" s="47">
        <v>0</v>
      </c>
      <c r="J82" s="47">
        <v>0</v>
      </c>
      <c r="K82" s="47">
        <v>60764.18</v>
      </c>
      <c r="L82" s="56">
        <f t="shared" si="27"/>
        <v>3004866.56</v>
      </c>
      <c r="M82" s="58">
        <v>15804925.5</v>
      </c>
      <c r="N82" s="47">
        <v>0</v>
      </c>
      <c r="O82" s="47">
        <v>0</v>
      </c>
      <c r="P82" s="5">
        <f t="shared" si="25"/>
        <v>15804925.5</v>
      </c>
      <c r="Q82" s="47">
        <v>8126066.6</v>
      </c>
      <c r="R82" s="47">
        <v>0</v>
      </c>
      <c r="S82" s="5">
        <f t="shared" si="37"/>
        <v>8126066.6</v>
      </c>
      <c r="T82" s="5">
        <f t="shared" si="28"/>
        <v>26935858.659999996</v>
      </c>
      <c r="U82" s="6">
        <f t="shared" si="29"/>
        <v>0.7087703049035085</v>
      </c>
      <c r="V82" s="6">
        <f t="shared" si="30"/>
        <v>1.378534341031888</v>
      </c>
      <c r="W82" s="6">
        <f t="shared" si="31"/>
        <v>0.2620899252690787</v>
      </c>
      <c r="X82" s="64">
        <v>0.02845</v>
      </c>
      <c r="Y82" s="14">
        <f t="shared" si="38"/>
        <v>2.320944571204475</v>
      </c>
      <c r="Z82" s="16">
        <v>182369.0836851254</v>
      </c>
      <c r="AA82" s="32">
        <f t="shared" si="32"/>
        <v>4232.685347345265</v>
      </c>
      <c r="AB82" s="35"/>
      <c r="AC82" s="2">
        <f t="shared" si="39"/>
        <v>1331284398.5137017</v>
      </c>
      <c r="AD82" s="6">
        <f t="shared" si="33"/>
        <v>0.2257118436417306</v>
      </c>
      <c r="AE82" s="6">
        <f t="shared" si="34"/>
        <v>1.187193774496662</v>
      </c>
      <c r="AF82" s="6">
        <f t="shared" si="35"/>
        <v>0.6103929865829014</v>
      </c>
      <c r="AG82" s="6">
        <f t="shared" si="36"/>
        <v>2.023298604721294</v>
      </c>
    </row>
    <row r="83" spans="1:33" ht="12.75">
      <c r="A83" s="1" t="s">
        <v>164</v>
      </c>
      <c r="B83" s="1" t="s">
        <v>165</v>
      </c>
      <c r="C83" s="2" t="s">
        <v>50</v>
      </c>
      <c r="D83" s="1"/>
      <c r="E83" s="47">
        <v>1088414854</v>
      </c>
      <c r="F83" s="18">
        <v>80.39</v>
      </c>
      <c r="G83" s="4">
        <f t="shared" si="0"/>
        <v>0.8039000000000001</v>
      </c>
      <c r="H83" s="47">
        <v>3074544.11</v>
      </c>
      <c r="I83" s="47">
        <v>0</v>
      </c>
      <c r="J83" s="47">
        <v>0</v>
      </c>
      <c r="K83" s="47">
        <v>63373.37</v>
      </c>
      <c r="L83" s="56">
        <f t="shared" si="27"/>
        <v>3137917.48</v>
      </c>
      <c r="M83" s="58">
        <v>5487050</v>
      </c>
      <c r="N83" s="47">
        <v>0</v>
      </c>
      <c r="O83" s="47">
        <v>0</v>
      </c>
      <c r="P83" s="5">
        <f t="shared" si="25"/>
        <v>5487050</v>
      </c>
      <c r="Q83" s="47">
        <v>3861264.42</v>
      </c>
      <c r="R83" s="47">
        <v>0</v>
      </c>
      <c r="S83" s="5">
        <f t="shared" si="37"/>
        <v>3861264.42</v>
      </c>
      <c r="T83" s="5">
        <f t="shared" si="28"/>
        <v>12486231.9</v>
      </c>
      <c r="U83" s="6">
        <f t="shared" si="29"/>
        <v>0.354760356844597</v>
      </c>
      <c r="V83" s="6">
        <f t="shared" si="30"/>
        <v>0.5041322230980871</v>
      </c>
      <c r="W83" s="6">
        <f t="shared" si="31"/>
        <v>0.28830160379270237</v>
      </c>
      <c r="X83" s="64">
        <v>0.00184</v>
      </c>
      <c r="Y83" s="14">
        <f t="shared" si="38"/>
        <v>1.1453541837353867</v>
      </c>
      <c r="Z83" s="16">
        <v>891369.3805309734</v>
      </c>
      <c r="AA83" s="32">
        <f t="shared" si="32"/>
        <v>10209.336492447705</v>
      </c>
      <c r="AB83" s="35"/>
      <c r="AC83" s="2">
        <f t="shared" si="39"/>
        <v>1353918216.1960442</v>
      </c>
      <c r="AD83" s="6">
        <f t="shared" si="33"/>
        <v>0.23176565928895343</v>
      </c>
      <c r="AE83" s="6">
        <f t="shared" si="34"/>
        <v>0.40527189414855236</v>
      </c>
      <c r="AF83" s="6">
        <f t="shared" si="35"/>
        <v>0.2851918508673716</v>
      </c>
      <c r="AG83" s="6">
        <f t="shared" si="36"/>
        <v>0.9222294043048773</v>
      </c>
    </row>
    <row r="84" spans="1:33" ht="12.75">
      <c r="A84" s="1" t="s">
        <v>166</v>
      </c>
      <c r="B84" s="1" t="s">
        <v>167</v>
      </c>
      <c r="C84" s="2" t="s">
        <v>50</v>
      </c>
      <c r="D84" s="1"/>
      <c r="E84" s="47">
        <v>300609386</v>
      </c>
      <c r="F84" s="18">
        <v>76.72</v>
      </c>
      <c r="G84" s="4">
        <f t="shared" si="0"/>
        <v>0.7672</v>
      </c>
      <c r="H84" s="47">
        <v>859814.74</v>
      </c>
      <c r="I84" s="47">
        <v>0</v>
      </c>
      <c r="J84" s="47">
        <v>0</v>
      </c>
      <c r="K84" s="47">
        <v>18099.81</v>
      </c>
      <c r="L84" s="56">
        <f t="shared" si="27"/>
        <v>877914.55</v>
      </c>
      <c r="M84" s="58">
        <v>3328209.5</v>
      </c>
      <c r="N84" s="47">
        <v>0</v>
      </c>
      <c r="O84" s="47">
        <v>0</v>
      </c>
      <c r="P84" s="5">
        <f t="shared" si="25"/>
        <v>3328209.5</v>
      </c>
      <c r="Q84" s="47">
        <v>3440061.63</v>
      </c>
      <c r="R84" s="47">
        <v>0</v>
      </c>
      <c r="S84" s="5">
        <f t="shared" si="37"/>
        <v>3440061.63</v>
      </c>
      <c r="T84" s="5">
        <f t="shared" si="28"/>
        <v>7646185.68</v>
      </c>
      <c r="U84" s="6">
        <f t="shared" si="29"/>
        <v>1.144362681343556</v>
      </c>
      <c r="V84" s="6">
        <f t="shared" si="30"/>
        <v>1.107154219063539</v>
      </c>
      <c r="W84" s="6">
        <f t="shared" si="31"/>
        <v>0.29204495630751864</v>
      </c>
      <c r="X84" s="64">
        <v>0.1048</v>
      </c>
      <c r="Y84" s="14">
        <f t="shared" si="38"/>
        <v>2.4387618567146134</v>
      </c>
      <c r="Z84" s="16">
        <v>176412.06225680932</v>
      </c>
      <c r="AA84" s="32">
        <f t="shared" si="32"/>
        <v>4302.270084962703</v>
      </c>
      <c r="AB84" s="35"/>
      <c r="AC84" s="2">
        <f t="shared" si="39"/>
        <v>391826624.08759123</v>
      </c>
      <c r="AD84" s="6">
        <f t="shared" si="33"/>
        <v>0.22405689047912833</v>
      </c>
      <c r="AE84" s="6">
        <f t="shared" si="34"/>
        <v>0.8494087168655472</v>
      </c>
      <c r="AF84" s="6">
        <f t="shared" si="35"/>
        <v>0.8779550491267761</v>
      </c>
      <c r="AG84" s="6">
        <f t="shared" si="36"/>
        <v>1.9514206564714518</v>
      </c>
    </row>
    <row r="85" spans="1:33" ht="12.75">
      <c r="A85" s="1" t="s">
        <v>168</v>
      </c>
      <c r="B85" s="1" t="s">
        <v>169</v>
      </c>
      <c r="C85" s="2" t="s">
        <v>50</v>
      </c>
      <c r="D85" s="1"/>
      <c r="E85" s="47">
        <v>2575643884</v>
      </c>
      <c r="F85" s="18">
        <v>79.31</v>
      </c>
      <c r="G85" s="4">
        <f t="shared" si="0"/>
        <v>0.7931</v>
      </c>
      <c r="H85" s="47">
        <v>6841747.09</v>
      </c>
      <c r="I85" s="47">
        <v>0</v>
      </c>
      <c r="J85" s="47">
        <v>0</v>
      </c>
      <c r="K85" s="47">
        <v>140820.68</v>
      </c>
      <c r="L85" s="56">
        <f t="shared" si="27"/>
        <v>6982567.77</v>
      </c>
      <c r="M85" s="58">
        <v>56053767.5</v>
      </c>
      <c r="N85" s="47">
        <v>0</v>
      </c>
      <c r="O85" s="47">
        <v>0</v>
      </c>
      <c r="P85" s="5">
        <f t="shared" si="25"/>
        <v>56053767.5</v>
      </c>
      <c r="Q85" s="47">
        <v>30523826</v>
      </c>
      <c r="R85" s="47">
        <v>0</v>
      </c>
      <c r="S85" s="5">
        <f t="shared" si="37"/>
        <v>30523826</v>
      </c>
      <c r="T85" s="5">
        <f t="shared" si="28"/>
        <v>93560161.27</v>
      </c>
      <c r="U85" s="6">
        <f t="shared" si="29"/>
        <v>1.1850949655585228</v>
      </c>
      <c r="V85" s="6">
        <f t="shared" si="30"/>
        <v>2.1763011512658323</v>
      </c>
      <c r="W85" s="6">
        <f t="shared" si="31"/>
        <v>0.27109989130780004</v>
      </c>
      <c r="X85" s="64"/>
      <c r="Y85" s="14">
        <f t="shared" si="38"/>
        <v>3.632496008132155</v>
      </c>
      <c r="Z85" s="16">
        <v>195073.0118747751</v>
      </c>
      <c r="AA85" s="32">
        <f t="shared" si="32"/>
        <v>7086.01936929437</v>
      </c>
      <c r="AB85" s="35"/>
      <c r="AC85" s="2">
        <f t="shared" si="39"/>
        <v>3247565104.0221915</v>
      </c>
      <c r="AD85" s="6">
        <f t="shared" si="33"/>
        <v>0.2150093237962162</v>
      </c>
      <c r="AE85" s="6">
        <f t="shared" si="34"/>
        <v>1.7260244430689315</v>
      </c>
      <c r="AF85" s="6">
        <f t="shared" si="35"/>
        <v>0.9398988171844644</v>
      </c>
      <c r="AG85" s="6">
        <f t="shared" si="36"/>
        <v>2.8809325840496123</v>
      </c>
    </row>
    <row r="86" spans="1:33" ht="12.75">
      <c r="A86" s="1" t="s">
        <v>170</v>
      </c>
      <c r="B86" s="1" t="s">
        <v>171</v>
      </c>
      <c r="C86" s="2" t="s">
        <v>50</v>
      </c>
      <c r="D86" s="1"/>
      <c r="E86" s="47">
        <v>1641192777</v>
      </c>
      <c r="F86" s="18">
        <v>75.08</v>
      </c>
      <c r="G86" s="4">
        <f t="shared" si="0"/>
        <v>0.7508</v>
      </c>
      <c r="H86" s="47">
        <v>4693416.39</v>
      </c>
      <c r="I86" s="47">
        <v>0</v>
      </c>
      <c r="J86" s="47">
        <v>0</v>
      </c>
      <c r="K86" s="47">
        <v>96499.96</v>
      </c>
      <c r="L86" s="56">
        <f t="shared" si="27"/>
        <v>4789916.35</v>
      </c>
      <c r="M86" s="58">
        <v>30563443</v>
      </c>
      <c r="N86" s="47">
        <v>0</v>
      </c>
      <c r="O86" s="47">
        <v>0</v>
      </c>
      <c r="P86" s="5">
        <f t="shared" si="25"/>
        <v>30563443</v>
      </c>
      <c r="Q86" s="47">
        <v>12450827</v>
      </c>
      <c r="R86" s="47">
        <v>0</v>
      </c>
      <c r="S86" s="5">
        <f t="shared" si="37"/>
        <v>12450827</v>
      </c>
      <c r="T86" s="5">
        <f t="shared" si="28"/>
        <v>47804186.35</v>
      </c>
      <c r="U86" s="6">
        <f t="shared" si="29"/>
        <v>0.7586450034687181</v>
      </c>
      <c r="V86" s="6">
        <f t="shared" si="30"/>
        <v>1.8622701384214049</v>
      </c>
      <c r="W86" s="6">
        <f t="shared" si="31"/>
        <v>0.29185580250698356</v>
      </c>
      <c r="X86" s="64">
        <v>0.00118</v>
      </c>
      <c r="Y86" s="14">
        <f t="shared" si="38"/>
        <v>2.9115909443971066</v>
      </c>
      <c r="Z86" s="16">
        <v>351654.4072226182</v>
      </c>
      <c r="AA86" s="32">
        <f t="shared" si="32"/>
        <v>10238.737876267076</v>
      </c>
      <c r="AB86" s="35"/>
      <c r="AC86" s="2">
        <f t="shared" si="39"/>
        <v>2185925382.2589235</v>
      </c>
      <c r="AD86" s="6">
        <f t="shared" si="33"/>
        <v>0.21912533652224334</v>
      </c>
      <c r="AE86" s="6">
        <f t="shared" si="34"/>
        <v>1.398192419926791</v>
      </c>
      <c r="AF86" s="6">
        <f t="shared" si="35"/>
        <v>0.5695906686043136</v>
      </c>
      <c r="AG86" s="6">
        <f t="shared" si="36"/>
        <v>2.186908425053348</v>
      </c>
    </row>
    <row r="87" spans="1:33" ht="12.75">
      <c r="A87" s="1" t="s">
        <v>172</v>
      </c>
      <c r="B87" s="1" t="s">
        <v>173</v>
      </c>
      <c r="C87" s="2" t="s">
        <v>50</v>
      </c>
      <c r="D87" s="1"/>
      <c r="E87" s="47">
        <v>251195419</v>
      </c>
      <c r="F87" s="18">
        <v>103.36</v>
      </c>
      <c r="G87" s="4">
        <f t="shared" si="0"/>
        <v>1.0336</v>
      </c>
      <c r="H87" s="47">
        <v>534916.42</v>
      </c>
      <c r="I87" s="47">
        <v>0</v>
      </c>
      <c r="J87" s="47">
        <v>0</v>
      </c>
      <c r="K87" s="47">
        <v>11105.26</v>
      </c>
      <c r="L87" s="56">
        <f t="shared" si="27"/>
        <v>546021.68</v>
      </c>
      <c r="M87" s="58">
        <v>180935</v>
      </c>
      <c r="N87" s="47">
        <v>0</v>
      </c>
      <c r="O87" s="47">
        <v>0</v>
      </c>
      <c r="P87" s="5">
        <f t="shared" si="25"/>
        <v>180935</v>
      </c>
      <c r="Q87" s="47">
        <v>2649079.2</v>
      </c>
      <c r="R87" s="47">
        <v>0</v>
      </c>
      <c r="S87" s="5">
        <f t="shared" si="37"/>
        <v>2649079.2</v>
      </c>
      <c r="T87" s="5">
        <f t="shared" si="28"/>
        <v>3376035.8800000004</v>
      </c>
      <c r="U87" s="6">
        <f t="shared" si="29"/>
        <v>1.0545889771978685</v>
      </c>
      <c r="V87" s="6">
        <f t="shared" si="30"/>
        <v>0.07202957789608416</v>
      </c>
      <c r="W87" s="6">
        <f t="shared" si="31"/>
        <v>0.2173692825186434</v>
      </c>
      <c r="X87" s="64">
        <v>0.01673</v>
      </c>
      <c r="Y87" s="14">
        <f t="shared" si="38"/>
        <v>1.327257837612596</v>
      </c>
      <c r="Z87" s="16">
        <v>205622.11111111112</v>
      </c>
      <c r="AA87" s="32">
        <f t="shared" si="32"/>
        <v>2729.1355855867037</v>
      </c>
      <c r="AB87" s="35"/>
      <c r="AC87" s="2">
        <f aca="true" t="shared" si="40" ref="AC87:AC110">E87/G87</f>
        <v>243029623.64551082</v>
      </c>
      <c r="AD87" s="6">
        <f t="shared" si="33"/>
        <v>0.22467289041126984</v>
      </c>
      <c r="AE87" s="6">
        <f t="shared" si="34"/>
        <v>0.07444977171339259</v>
      </c>
      <c r="AF87" s="6">
        <f t="shared" si="35"/>
        <v>1.0900231668317168</v>
      </c>
      <c r="AG87" s="6">
        <f t="shared" si="36"/>
        <v>1.3891458289563794</v>
      </c>
    </row>
    <row r="88" spans="1:33" ht="12.75">
      <c r="A88" s="1" t="s">
        <v>174</v>
      </c>
      <c r="B88" s="1" t="s">
        <v>175</v>
      </c>
      <c r="C88" s="2" t="s">
        <v>50</v>
      </c>
      <c r="D88" s="1"/>
      <c r="E88" s="47">
        <v>1237601047</v>
      </c>
      <c r="F88" s="18">
        <v>71.35</v>
      </c>
      <c r="G88" s="4">
        <f t="shared" si="0"/>
        <v>0.7134999999999999</v>
      </c>
      <c r="H88" s="47">
        <v>3776723.03</v>
      </c>
      <c r="I88" s="47">
        <v>0</v>
      </c>
      <c r="J88" s="47">
        <v>0</v>
      </c>
      <c r="K88" s="47">
        <v>77611.02</v>
      </c>
      <c r="L88" s="56">
        <f t="shared" si="27"/>
        <v>3854334.05</v>
      </c>
      <c r="M88" s="58">
        <v>13308831</v>
      </c>
      <c r="N88" s="47">
        <v>6778192.72</v>
      </c>
      <c r="O88" s="47">
        <v>0</v>
      </c>
      <c r="P88" s="5">
        <f t="shared" si="25"/>
        <v>20087023.72</v>
      </c>
      <c r="Q88" s="47">
        <v>3509658.23</v>
      </c>
      <c r="R88" s="47">
        <v>0</v>
      </c>
      <c r="S88" s="5">
        <f t="shared" si="37"/>
        <v>3509658.23</v>
      </c>
      <c r="T88" s="5">
        <f t="shared" si="28"/>
        <v>27451016</v>
      </c>
      <c r="U88" s="6">
        <f t="shared" si="29"/>
        <v>0.28358558992072347</v>
      </c>
      <c r="V88" s="6">
        <f t="shared" si="30"/>
        <v>1.623061306282169</v>
      </c>
      <c r="W88" s="6">
        <f t="shared" si="31"/>
        <v>0.3114359073421178</v>
      </c>
      <c r="X88" s="64"/>
      <c r="Y88" s="14">
        <f t="shared" si="38"/>
        <v>2.21808280354501</v>
      </c>
      <c r="Z88" s="16">
        <v>429918.74009508715</v>
      </c>
      <c r="AA88" s="32">
        <f t="shared" si="32"/>
        <v>9535.953643266495</v>
      </c>
      <c r="AB88" s="35"/>
      <c r="AC88" s="2">
        <f t="shared" si="40"/>
        <v>1734549470.2172391</v>
      </c>
      <c r="AD88" s="6">
        <f t="shared" si="33"/>
        <v>0.22220951988860105</v>
      </c>
      <c r="AE88" s="6">
        <f t="shared" si="34"/>
        <v>1.1580542420323274</v>
      </c>
      <c r="AF88" s="6">
        <f t="shared" si="35"/>
        <v>0.20233831840843616</v>
      </c>
      <c r="AG88" s="6">
        <f t="shared" si="36"/>
        <v>1.5826020803293646</v>
      </c>
    </row>
    <row r="89" spans="1:33" ht="12.75">
      <c r="A89" s="1" t="s">
        <v>176</v>
      </c>
      <c r="B89" s="1" t="s">
        <v>177</v>
      </c>
      <c r="C89" s="2" t="s">
        <v>50</v>
      </c>
      <c r="D89" s="1"/>
      <c r="E89" s="47">
        <v>679775854</v>
      </c>
      <c r="F89" s="18">
        <v>73.75</v>
      </c>
      <c r="G89" s="4">
        <f t="shared" si="0"/>
        <v>0.7375</v>
      </c>
      <c r="H89" s="47">
        <v>2000705.64</v>
      </c>
      <c r="I89" s="47">
        <v>0</v>
      </c>
      <c r="J89" s="47">
        <v>0</v>
      </c>
      <c r="K89" s="47">
        <v>41147.59</v>
      </c>
      <c r="L89" s="56">
        <f t="shared" si="27"/>
        <v>2041853.23</v>
      </c>
      <c r="M89" s="58">
        <v>14506246.5</v>
      </c>
      <c r="N89" s="47">
        <v>0</v>
      </c>
      <c r="O89" s="47">
        <v>0</v>
      </c>
      <c r="P89" s="5">
        <f t="shared" si="25"/>
        <v>14506246.5</v>
      </c>
      <c r="Q89" s="47">
        <v>4506954</v>
      </c>
      <c r="R89" s="47">
        <v>0</v>
      </c>
      <c r="S89" s="5">
        <f t="shared" si="37"/>
        <v>4506954</v>
      </c>
      <c r="T89" s="5">
        <f t="shared" si="28"/>
        <v>21055053.73</v>
      </c>
      <c r="U89" s="6">
        <f t="shared" si="29"/>
        <v>0.6630058972350613</v>
      </c>
      <c r="V89" s="6">
        <f t="shared" si="30"/>
        <v>2.1339749587516237</v>
      </c>
      <c r="W89" s="6">
        <f t="shared" si="31"/>
        <v>0.3003715442355209</v>
      </c>
      <c r="X89" s="64">
        <v>0.01424</v>
      </c>
      <c r="Y89" s="14">
        <f t="shared" si="38"/>
        <v>3.0831124002222063</v>
      </c>
      <c r="Z89" s="16">
        <v>181569.74969474968</v>
      </c>
      <c r="AA89" s="32">
        <f t="shared" si="32"/>
        <v>5597.999467891249</v>
      </c>
      <c r="AB89" s="35"/>
      <c r="AC89" s="2">
        <f t="shared" si="40"/>
        <v>921729971.5254236</v>
      </c>
      <c r="AD89" s="6">
        <f t="shared" si="33"/>
        <v>0.22152401387369672</v>
      </c>
      <c r="AE89" s="6">
        <f t="shared" si="34"/>
        <v>1.5738065320793229</v>
      </c>
      <c r="AF89" s="6">
        <f t="shared" si="35"/>
        <v>0.4889668492108577</v>
      </c>
      <c r="AG89" s="6">
        <f t="shared" si="36"/>
        <v>2.284297395163877</v>
      </c>
    </row>
    <row r="90" spans="1:33" ht="12.75">
      <c r="A90" s="1" t="s">
        <v>178</v>
      </c>
      <c r="B90" s="1" t="s">
        <v>179</v>
      </c>
      <c r="C90" s="2" t="s">
        <v>50</v>
      </c>
      <c r="D90" s="1"/>
      <c r="E90" s="47">
        <v>521072288</v>
      </c>
      <c r="F90" s="18">
        <v>88.79</v>
      </c>
      <c r="G90" s="4">
        <f t="shared" si="0"/>
        <v>0.8879</v>
      </c>
      <c r="H90" s="47">
        <v>1307389.92</v>
      </c>
      <c r="I90" s="47">
        <v>0</v>
      </c>
      <c r="J90" s="47">
        <v>0</v>
      </c>
      <c r="K90" s="47">
        <v>26883.13</v>
      </c>
      <c r="L90" s="56">
        <f t="shared" si="27"/>
        <v>1334273.0499999998</v>
      </c>
      <c r="M90" s="58">
        <v>7964139</v>
      </c>
      <c r="N90" s="47">
        <v>0</v>
      </c>
      <c r="O90" s="47">
        <v>0</v>
      </c>
      <c r="P90" s="5">
        <f t="shared" si="25"/>
        <v>7964139</v>
      </c>
      <c r="Q90" s="47">
        <v>3642336</v>
      </c>
      <c r="R90" s="47">
        <v>0</v>
      </c>
      <c r="S90" s="5">
        <f t="shared" si="37"/>
        <v>3642336</v>
      </c>
      <c r="T90" s="5">
        <f t="shared" si="28"/>
        <v>12940748.05</v>
      </c>
      <c r="U90" s="6">
        <f t="shared" si="29"/>
        <v>0.6990078121368066</v>
      </c>
      <c r="V90" s="6">
        <f t="shared" si="30"/>
        <v>1.5284134626633608</v>
      </c>
      <c r="W90" s="6">
        <f t="shared" si="31"/>
        <v>0.25606294572318533</v>
      </c>
      <c r="X90" s="64"/>
      <c r="Y90" s="14">
        <f t="shared" si="38"/>
        <v>2.483484220523353</v>
      </c>
      <c r="Z90" s="16">
        <v>178623.92231170062</v>
      </c>
      <c r="AA90" s="32">
        <f t="shared" si="32"/>
        <v>4436.096924690978</v>
      </c>
      <c r="AB90" s="35"/>
      <c r="AC90" s="2">
        <f t="shared" si="40"/>
        <v>586859204.8654127</v>
      </c>
      <c r="AD90" s="6">
        <f t="shared" si="33"/>
        <v>0.22735828950761627</v>
      </c>
      <c r="AE90" s="6">
        <f t="shared" si="34"/>
        <v>1.3570783134987983</v>
      </c>
      <c r="AF90" s="6">
        <f t="shared" si="35"/>
        <v>0.6206490363962707</v>
      </c>
      <c r="AG90" s="6">
        <f t="shared" si="36"/>
        <v>2.2050856394026854</v>
      </c>
    </row>
    <row r="91" spans="1:33" ht="12.75">
      <c r="A91" s="1" t="s">
        <v>180</v>
      </c>
      <c r="B91" s="1" t="s">
        <v>181</v>
      </c>
      <c r="C91" s="2" t="s">
        <v>50</v>
      </c>
      <c r="D91" s="1"/>
      <c r="E91" s="47">
        <v>807973887</v>
      </c>
      <c r="F91" s="18">
        <v>75.21</v>
      </c>
      <c r="G91" s="4">
        <f t="shared" si="0"/>
        <v>0.7521</v>
      </c>
      <c r="H91" s="47">
        <v>2306046.96</v>
      </c>
      <c r="I91" s="47">
        <v>0</v>
      </c>
      <c r="J91" s="47">
        <v>0</v>
      </c>
      <c r="K91" s="47">
        <v>47379.72</v>
      </c>
      <c r="L91" s="56">
        <f t="shared" si="27"/>
        <v>2353426.68</v>
      </c>
      <c r="M91" s="58">
        <v>0</v>
      </c>
      <c r="N91" s="47">
        <v>13112571.22</v>
      </c>
      <c r="O91" s="47">
        <v>0</v>
      </c>
      <c r="P91" s="5">
        <f t="shared" si="25"/>
        <v>13112571.22</v>
      </c>
      <c r="Q91" s="47">
        <v>5533759</v>
      </c>
      <c r="R91" s="47">
        <v>0</v>
      </c>
      <c r="S91" s="5">
        <f t="shared" si="37"/>
        <v>5533759</v>
      </c>
      <c r="T91" s="5">
        <f t="shared" si="28"/>
        <v>20999756.9</v>
      </c>
      <c r="U91" s="6">
        <f t="shared" si="29"/>
        <v>0.6848932977954026</v>
      </c>
      <c r="V91" s="6">
        <f t="shared" si="30"/>
        <v>1.622895421618991</v>
      </c>
      <c r="W91" s="6">
        <f t="shared" si="31"/>
        <v>0.2912750916664217</v>
      </c>
      <c r="X91" s="64"/>
      <c r="Y91" s="14">
        <f t="shared" si="38"/>
        <v>2.599063811080815</v>
      </c>
      <c r="Z91" s="16">
        <v>243696.04449938194</v>
      </c>
      <c r="AA91" s="32">
        <f t="shared" si="32"/>
        <v>6333.815701618835</v>
      </c>
      <c r="AB91" s="35"/>
      <c r="AC91" s="2">
        <f t="shared" si="40"/>
        <v>1074290502.5927403</v>
      </c>
      <c r="AD91" s="6">
        <f t="shared" si="33"/>
        <v>0.21906799644231573</v>
      </c>
      <c r="AE91" s="6">
        <f t="shared" si="34"/>
        <v>1.2205796465996432</v>
      </c>
      <c r="AF91" s="6">
        <f t="shared" si="35"/>
        <v>0.5151082492719223</v>
      </c>
      <c r="AG91" s="6">
        <f t="shared" si="36"/>
        <v>1.9547558923138812</v>
      </c>
    </row>
    <row r="92" spans="1:33" ht="12.75">
      <c r="A92" s="1" t="s">
        <v>182</v>
      </c>
      <c r="B92" s="1" t="s">
        <v>183</v>
      </c>
      <c r="C92" s="2" t="s">
        <v>50</v>
      </c>
      <c r="D92" s="1"/>
      <c r="E92" s="47">
        <v>787328666</v>
      </c>
      <c r="F92" s="18">
        <v>71.96</v>
      </c>
      <c r="G92" s="4">
        <f t="shared" si="0"/>
        <v>0.7195999999999999</v>
      </c>
      <c r="H92" s="47">
        <v>2359807.54</v>
      </c>
      <c r="I92" s="47">
        <v>0</v>
      </c>
      <c r="J92" s="47">
        <v>0</v>
      </c>
      <c r="K92" s="47">
        <v>48756.54</v>
      </c>
      <c r="L92" s="56">
        <f t="shared" si="27"/>
        <v>2408564.08</v>
      </c>
      <c r="M92" s="58">
        <v>0</v>
      </c>
      <c r="N92" s="47">
        <v>12825183.78</v>
      </c>
      <c r="O92" s="47">
        <v>0</v>
      </c>
      <c r="P92" s="5">
        <f t="shared" si="25"/>
        <v>12825183.78</v>
      </c>
      <c r="Q92" s="47">
        <v>6792677</v>
      </c>
      <c r="R92" s="47">
        <v>0</v>
      </c>
      <c r="S92" s="5">
        <f t="shared" si="37"/>
        <v>6792677</v>
      </c>
      <c r="T92" s="5">
        <f t="shared" si="28"/>
        <v>22026424.86</v>
      </c>
      <c r="U92" s="6">
        <f t="shared" si="29"/>
        <v>0.8627498646162592</v>
      </c>
      <c r="V92" s="6">
        <f t="shared" si="30"/>
        <v>1.6289491712727755</v>
      </c>
      <c r="W92" s="6">
        <f t="shared" si="31"/>
        <v>0.30591596419785383</v>
      </c>
      <c r="X92" s="64"/>
      <c r="Y92" s="14">
        <f t="shared" si="38"/>
        <v>2.7976150000868887</v>
      </c>
      <c r="Z92" s="16">
        <v>180507.31278688525</v>
      </c>
      <c r="AA92" s="32">
        <f t="shared" si="32"/>
        <v>5049.89965877966</v>
      </c>
      <c r="AB92" s="35"/>
      <c r="AC92" s="2">
        <f t="shared" si="40"/>
        <v>1094119880.4891608</v>
      </c>
      <c r="AD92" s="6">
        <f t="shared" si="33"/>
        <v>0.22013712783677555</v>
      </c>
      <c r="AE92" s="6">
        <f t="shared" si="34"/>
        <v>1.1721918236478892</v>
      </c>
      <c r="AF92" s="6">
        <f t="shared" si="35"/>
        <v>0.6208348025778601</v>
      </c>
      <c r="AG92" s="6">
        <f t="shared" si="36"/>
        <v>2.013163754062525</v>
      </c>
    </row>
    <row r="93" spans="1:33" ht="12.75">
      <c r="A93" s="1" t="s">
        <v>184</v>
      </c>
      <c r="B93" s="1" t="s">
        <v>185</v>
      </c>
      <c r="C93" s="2" t="s">
        <v>50</v>
      </c>
      <c r="D93" s="1"/>
      <c r="E93" s="47">
        <v>898741586</v>
      </c>
      <c r="F93" s="18">
        <v>73.71</v>
      </c>
      <c r="G93" s="4">
        <f t="shared" si="0"/>
        <v>0.7371</v>
      </c>
      <c r="H93" s="47">
        <v>2736149.83</v>
      </c>
      <c r="I93" s="47">
        <v>0</v>
      </c>
      <c r="J93" s="47">
        <v>0</v>
      </c>
      <c r="K93" s="47">
        <v>56285.15</v>
      </c>
      <c r="L93" s="56">
        <f t="shared" si="27"/>
        <v>2792434.98</v>
      </c>
      <c r="M93" s="58">
        <v>8551221</v>
      </c>
      <c r="N93" s="47">
        <v>4414756.45</v>
      </c>
      <c r="O93" s="47">
        <v>0</v>
      </c>
      <c r="P93" s="5">
        <f t="shared" si="25"/>
        <v>12965977.45</v>
      </c>
      <c r="Q93" s="47">
        <v>5198441</v>
      </c>
      <c r="R93" s="47">
        <v>89874</v>
      </c>
      <c r="S93" s="5">
        <f t="shared" si="37"/>
        <v>5288315</v>
      </c>
      <c r="T93" s="5">
        <f t="shared" si="28"/>
        <v>21046727.43</v>
      </c>
      <c r="U93" s="6">
        <f t="shared" si="29"/>
        <v>0.5884132972567266</v>
      </c>
      <c r="V93" s="6">
        <f t="shared" si="30"/>
        <v>1.4426813727077274</v>
      </c>
      <c r="W93" s="6">
        <f t="shared" si="31"/>
        <v>0.31070499279199926</v>
      </c>
      <c r="X93" s="64"/>
      <c r="Y93" s="14">
        <f t="shared" si="38"/>
        <v>2.3417996627564532</v>
      </c>
      <c r="Z93" s="16">
        <v>359360.35145524435</v>
      </c>
      <c r="AA93" s="32">
        <f t="shared" si="32"/>
        <v>8415.499498459318</v>
      </c>
      <c r="AB93" s="35"/>
      <c r="AC93" s="2">
        <f t="shared" si="40"/>
        <v>1219293970.9673042</v>
      </c>
      <c r="AD93" s="6">
        <f t="shared" si="33"/>
        <v>0.2290206501869827</v>
      </c>
      <c r="AE93" s="6">
        <f t="shared" si="34"/>
        <v>1.0634004398228658</v>
      </c>
      <c r="AF93" s="6">
        <f t="shared" si="35"/>
        <v>0.42634845441546093</v>
      </c>
      <c r="AG93" s="6">
        <f t="shared" si="36"/>
        <v>1.726140531417782</v>
      </c>
    </row>
    <row r="94" spans="1:33" ht="12.75">
      <c r="A94" s="1" t="s">
        <v>186</v>
      </c>
      <c r="B94" s="1" t="s">
        <v>187</v>
      </c>
      <c r="C94" s="2" t="s">
        <v>50</v>
      </c>
      <c r="D94" s="1"/>
      <c r="E94" s="47">
        <v>456786264</v>
      </c>
      <c r="F94" s="18">
        <v>68.16</v>
      </c>
      <c r="G94" s="4">
        <f t="shared" si="0"/>
        <v>0.6816</v>
      </c>
      <c r="H94" s="47">
        <v>1473954.18</v>
      </c>
      <c r="I94" s="47">
        <v>0</v>
      </c>
      <c r="J94" s="47">
        <v>0</v>
      </c>
      <c r="K94" s="47">
        <v>30293.75</v>
      </c>
      <c r="L94" s="56">
        <f t="shared" si="27"/>
        <v>1504247.93</v>
      </c>
      <c r="M94" s="58">
        <v>7518141.5</v>
      </c>
      <c r="N94" s="47">
        <v>0</v>
      </c>
      <c r="O94" s="47">
        <v>0</v>
      </c>
      <c r="P94" s="5">
        <f t="shared" si="25"/>
        <v>7518141.5</v>
      </c>
      <c r="Q94" s="47">
        <v>4999323</v>
      </c>
      <c r="R94" s="47">
        <v>0</v>
      </c>
      <c r="S94" s="5">
        <f t="shared" si="37"/>
        <v>4999323</v>
      </c>
      <c r="T94" s="5">
        <f t="shared" si="28"/>
        <v>14021712.43</v>
      </c>
      <c r="U94" s="6">
        <f t="shared" si="29"/>
        <v>1.0944556336308748</v>
      </c>
      <c r="V94" s="6">
        <f t="shared" si="30"/>
        <v>1.6458773156103488</v>
      </c>
      <c r="W94" s="6">
        <f t="shared" si="31"/>
        <v>0.32931111299791627</v>
      </c>
      <c r="X94" s="64">
        <v>0.00427</v>
      </c>
      <c r="Y94" s="14">
        <f t="shared" si="38"/>
        <v>3.0653740622391394</v>
      </c>
      <c r="Z94" s="16">
        <v>144814.6607431341</v>
      </c>
      <c r="AA94" s="32">
        <f t="shared" si="32"/>
        <v>4439.111048739638</v>
      </c>
      <c r="AB94" s="35"/>
      <c r="AC94" s="2">
        <f t="shared" si="40"/>
        <v>670167640.8450705</v>
      </c>
      <c r="AD94" s="6">
        <f t="shared" si="33"/>
        <v>0.2244584546193797</v>
      </c>
      <c r="AE94" s="6">
        <f t="shared" si="34"/>
        <v>1.1218299783200134</v>
      </c>
      <c r="AF94" s="6">
        <f t="shared" si="35"/>
        <v>0.7459809598828041</v>
      </c>
      <c r="AG94" s="6">
        <f t="shared" si="36"/>
        <v>2.0922693928221974</v>
      </c>
    </row>
    <row r="95" spans="1:33" ht="12.75">
      <c r="A95" s="1" t="s">
        <v>188</v>
      </c>
      <c r="B95" s="1" t="s">
        <v>189</v>
      </c>
      <c r="C95" s="2" t="s">
        <v>50</v>
      </c>
      <c r="D95" s="1"/>
      <c r="E95" s="47">
        <v>2000985843</v>
      </c>
      <c r="F95" s="18">
        <v>76.01</v>
      </c>
      <c r="G95" s="4">
        <f t="shared" si="0"/>
        <v>0.7601</v>
      </c>
      <c r="H95" s="47">
        <v>5725811.32</v>
      </c>
      <c r="I95" s="47">
        <v>0</v>
      </c>
      <c r="J95" s="47">
        <v>0</v>
      </c>
      <c r="K95" s="47">
        <v>117766.09</v>
      </c>
      <c r="L95" s="56">
        <f t="shared" si="27"/>
        <v>5843577.41</v>
      </c>
      <c r="M95" s="58">
        <v>19917738</v>
      </c>
      <c r="N95" s="47">
        <v>10526115.52</v>
      </c>
      <c r="O95" s="47">
        <v>0</v>
      </c>
      <c r="P95" s="5">
        <f t="shared" si="25"/>
        <v>30443853.52</v>
      </c>
      <c r="Q95" s="47">
        <v>6361507</v>
      </c>
      <c r="R95" s="47">
        <v>0</v>
      </c>
      <c r="S95" s="5">
        <f t="shared" si="37"/>
        <v>6361507</v>
      </c>
      <c r="T95" s="5">
        <f t="shared" si="28"/>
        <v>42648937.93</v>
      </c>
      <c r="U95" s="6">
        <f t="shared" si="29"/>
        <v>0.31791864106656753</v>
      </c>
      <c r="V95" s="6">
        <f t="shared" si="30"/>
        <v>1.521442724170238</v>
      </c>
      <c r="W95" s="6">
        <f t="shared" si="31"/>
        <v>0.2920349202090782</v>
      </c>
      <c r="X95" s="64">
        <v>0.00119</v>
      </c>
      <c r="Y95" s="14">
        <f t="shared" si="38"/>
        <v>2.1302062854458836</v>
      </c>
      <c r="Z95" s="16">
        <v>339275.87322907086</v>
      </c>
      <c r="AA95" s="32">
        <f t="shared" si="32"/>
        <v>7227.275976527075</v>
      </c>
      <c r="AB95" s="35"/>
      <c r="AC95" s="2">
        <f t="shared" si="40"/>
        <v>2632529723.720563</v>
      </c>
      <c r="AD95" s="6">
        <f t="shared" si="33"/>
        <v>0.2219757428509203</v>
      </c>
      <c r="AE95" s="6">
        <f t="shared" si="34"/>
        <v>1.1564486146417978</v>
      </c>
      <c r="AF95" s="6">
        <f t="shared" si="35"/>
        <v>0.241649959074698</v>
      </c>
      <c r="AG95" s="6">
        <f t="shared" si="36"/>
        <v>1.6200743165674163</v>
      </c>
    </row>
    <row r="96" spans="1:33" ht="12.75">
      <c r="A96" s="1" t="s">
        <v>190</v>
      </c>
      <c r="B96" s="1" t="s">
        <v>191</v>
      </c>
      <c r="C96" s="2" t="s">
        <v>192</v>
      </c>
      <c r="D96" s="1"/>
      <c r="E96" s="48">
        <v>69085922</v>
      </c>
      <c r="F96" s="18">
        <v>90.19</v>
      </c>
      <c r="G96" s="4">
        <f>F96/100</f>
        <v>0.9018999999999999</v>
      </c>
      <c r="H96" s="48">
        <v>338827.78</v>
      </c>
      <c r="I96" s="47">
        <v>23483.39</v>
      </c>
      <c r="J96" s="47">
        <v>0</v>
      </c>
      <c r="K96" s="47">
        <v>28044.82</v>
      </c>
      <c r="L96" s="56">
        <f t="shared" si="27"/>
        <v>390355.99000000005</v>
      </c>
      <c r="M96" s="47">
        <v>747504</v>
      </c>
      <c r="N96" s="47">
        <v>569757.24</v>
      </c>
      <c r="O96" s="47">
        <v>0</v>
      </c>
      <c r="P96" s="5">
        <f t="shared" si="25"/>
        <v>1317261.24</v>
      </c>
      <c r="Q96" s="47">
        <v>93580</v>
      </c>
      <c r="R96" s="47">
        <v>0</v>
      </c>
      <c r="S96" s="5">
        <f t="shared" si="37"/>
        <v>93580</v>
      </c>
      <c r="T96" s="5">
        <f t="shared" si="28"/>
        <v>1801197.23</v>
      </c>
      <c r="U96" s="6">
        <f t="shared" si="29"/>
        <v>0.1354545141628131</v>
      </c>
      <c r="V96" s="6">
        <f t="shared" si="30"/>
        <v>1.9066999496655774</v>
      </c>
      <c r="W96" s="6">
        <f t="shared" si="31"/>
        <v>0.5650297176319078</v>
      </c>
      <c r="X96" s="62">
        <v>0.018</v>
      </c>
      <c r="Y96" s="14">
        <f t="shared" si="38"/>
        <v>2.5891841814602983</v>
      </c>
      <c r="Z96" s="16">
        <v>98778.28571428571</v>
      </c>
      <c r="AA96" s="32">
        <f t="shared" si="32"/>
        <v>2557.551748431943</v>
      </c>
      <c r="AB96" s="35"/>
      <c r="AC96" s="2">
        <f t="shared" si="40"/>
        <v>76600423.55028275</v>
      </c>
      <c r="AD96" s="6">
        <f t="shared" si="33"/>
        <v>0.5096003023322175</v>
      </c>
      <c r="AE96" s="6">
        <f t="shared" si="34"/>
        <v>1.719652684603384</v>
      </c>
      <c r="AF96" s="6">
        <f t="shared" si="35"/>
        <v>0.1221664263234411</v>
      </c>
      <c r="AG96" s="6">
        <f t="shared" si="36"/>
        <v>2.3514194132590425</v>
      </c>
    </row>
    <row r="97" spans="1:33" ht="12.75">
      <c r="A97" s="1" t="s">
        <v>193</v>
      </c>
      <c r="B97" s="1" t="s">
        <v>194</v>
      </c>
      <c r="C97" s="2" t="s">
        <v>192</v>
      </c>
      <c r="D97" s="1"/>
      <c r="E97" s="47">
        <v>82895028</v>
      </c>
      <c r="F97" s="18">
        <v>94</v>
      </c>
      <c r="G97" s="4">
        <f t="shared" si="0"/>
        <v>0.94</v>
      </c>
      <c r="H97" s="48">
        <v>413361.81</v>
      </c>
      <c r="I97" s="47">
        <v>28629.31</v>
      </c>
      <c r="J97" s="47">
        <v>0</v>
      </c>
      <c r="K97" s="47">
        <v>34190.28</v>
      </c>
      <c r="L97" s="56">
        <f t="shared" si="27"/>
        <v>476181.4</v>
      </c>
      <c r="M97" s="47">
        <v>1370231.5</v>
      </c>
      <c r="N97" s="47">
        <v>0</v>
      </c>
      <c r="O97" s="47">
        <v>0</v>
      </c>
      <c r="P97" s="5">
        <f t="shared" si="25"/>
        <v>1370231.5</v>
      </c>
      <c r="Q97" s="47">
        <v>681398.44</v>
      </c>
      <c r="R97" s="47">
        <v>0</v>
      </c>
      <c r="S97" s="5">
        <f t="shared" si="37"/>
        <v>681398.44</v>
      </c>
      <c r="T97" s="5">
        <f t="shared" si="28"/>
        <v>2527811.34</v>
      </c>
      <c r="U97" s="6">
        <f t="shared" si="29"/>
        <v>0.8220015801188943</v>
      </c>
      <c r="V97" s="6">
        <f t="shared" si="30"/>
        <v>1.6529718766727481</v>
      </c>
      <c r="W97" s="6">
        <f t="shared" si="31"/>
        <v>0.5744390363195245</v>
      </c>
      <c r="X97" s="62"/>
      <c r="Y97" s="14">
        <f t="shared" si="38"/>
        <v>3.049412493111167</v>
      </c>
      <c r="Z97" s="16">
        <v>85918.69158878505</v>
      </c>
      <c r="AA97" s="32">
        <f t="shared" si="32"/>
        <v>2620.0153152260646</v>
      </c>
      <c r="AB97" s="35"/>
      <c r="AC97" s="2">
        <f t="shared" si="40"/>
        <v>88186200</v>
      </c>
      <c r="AD97" s="6">
        <f t="shared" si="33"/>
        <v>0.539972694140353</v>
      </c>
      <c r="AE97" s="6">
        <f t="shared" si="34"/>
        <v>1.5537935640723832</v>
      </c>
      <c r="AF97" s="6">
        <f t="shared" si="35"/>
        <v>0.7726814853117607</v>
      </c>
      <c r="AG97" s="6">
        <f t="shared" si="36"/>
        <v>2.866447743524497</v>
      </c>
    </row>
    <row r="98" spans="1:33" ht="12.75">
      <c r="A98" s="1" t="s">
        <v>195</v>
      </c>
      <c r="B98" s="1" t="s">
        <v>196</v>
      </c>
      <c r="C98" s="2" t="s">
        <v>192</v>
      </c>
      <c r="D98" s="1"/>
      <c r="E98" s="47">
        <v>183476298</v>
      </c>
      <c r="F98" s="18">
        <v>92.56</v>
      </c>
      <c r="G98" s="4">
        <f t="shared" si="0"/>
        <v>0.9256</v>
      </c>
      <c r="H98" s="48">
        <v>917028.44</v>
      </c>
      <c r="I98" s="47">
        <v>63693.03</v>
      </c>
      <c r="J98" s="47">
        <v>0</v>
      </c>
      <c r="K98" s="47">
        <v>76064.8</v>
      </c>
      <c r="L98" s="56">
        <f t="shared" si="27"/>
        <v>1056786.27</v>
      </c>
      <c r="M98" s="47">
        <v>0</v>
      </c>
      <c r="N98" s="47">
        <v>3708558.9</v>
      </c>
      <c r="O98" s="47">
        <v>0</v>
      </c>
      <c r="P98" s="5">
        <f t="shared" si="25"/>
        <v>3708558.9</v>
      </c>
      <c r="Q98" s="47">
        <v>1694709</v>
      </c>
      <c r="R98" s="47">
        <v>0</v>
      </c>
      <c r="S98" s="5">
        <f t="shared" si="37"/>
        <v>1694709</v>
      </c>
      <c r="T98" s="5">
        <f t="shared" si="28"/>
        <v>6460054.17</v>
      </c>
      <c r="U98" s="6">
        <f t="shared" si="29"/>
        <v>0.9236664454609825</v>
      </c>
      <c r="V98" s="6">
        <f t="shared" si="30"/>
        <v>2.021274104843777</v>
      </c>
      <c r="W98" s="6">
        <f t="shared" si="31"/>
        <v>0.575979721369787</v>
      </c>
      <c r="X98" s="62"/>
      <c r="Y98" s="14">
        <f t="shared" si="38"/>
        <v>3.5209202716745462</v>
      </c>
      <c r="Z98" s="16">
        <v>101361.58249158249</v>
      </c>
      <c r="AA98" s="32">
        <f t="shared" si="32"/>
        <v>3568.8605056362453</v>
      </c>
      <c r="AB98" s="35"/>
      <c r="AC98" s="2">
        <f t="shared" si="40"/>
        <v>198224176.75021607</v>
      </c>
      <c r="AD98" s="6">
        <f t="shared" si="33"/>
        <v>0.5331268300998748</v>
      </c>
      <c r="AE98" s="6">
        <f t="shared" si="34"/>
        <v>1.8708913114433998</v>
      </c>
      <c r="AF98" s="6">
        <f t="shared" si="35"/>
        <v>0.8549456619186855</v>
      </c>
      <c r="AG98" s="6">
        <f t="shared" si="36"/>
        <v>3.25896380346196</v>
      </c>
    </row>
    <row r="99" spans="1:33" ht="12.75">
      <c r="A99" s="1" t="s">
        <v>197</v>
      </c>
      <c r="B99" s="1" t="s">
        <v>198</v>
      </c>
      <c r="C99" s="2" t="s">
        <v>192</v>
      </c>
      <c r="D99" s="1"/>
      <c r="E99" s="47">
        <v>541945670</v>
      </c>
      <c r="F99" s="18">
        <v>91.55</v>
      </c>
      <c r="G99" s="4">
        <f t="shared" si="0"/>
        <v>0.9155</v>
      </c>
      <c r="H99" s="48">
        <v>2783665.55</v>
      </c>
      <c r="I99" s="47">
        <v>193033.6</v>
      </c>
      <c r="J99" s="47">
        <v>0</v>
      </c>
      <c r="K99" s="47">
        <v>230528.55</v>
      </c>
      <c r="L99" s="56">
        <f t="shared" si="27"/>
        <v>3207227.6999999997</v>
      </c>
      <c r="M99" s="47">
        <v>0</v>
      </c>
      <c r="N99" s="47">
        <v>10545126.36</v>
      </c>
      <c r="O99" s="47">
        <v>0</v>
      </c>
      <c r="P99" s="5">
        <f t="shared" si="25"/>
        <v>10545126.36</v>
      </c>
      <c r="Q99" s="47">
        <v>2380000</v>
      </c>
      <c r="R99" s="47">
        <v>162500</v>
      </c>
      <c r="S99" s="5">
        <f t="shared" si="37"/>
        <v>2542500</v>
      </c>
      <c r="T99" s="5">
        <f aca="true" t="shared" si="41" ref="T99:T130">L99+P99+S99</f>
        <v>16294854.059999999</v>
      </c>
      <c r="U99" s="6">
        <f t="shared" si="29"/>
        <v>0.4691429677812538</v>
      </c>
      <c r="V99" s="6">
        <f aca="true" t="shared" si="42" ref="V99:V130">(P99/E99)*100</f>
        <v>1.9457903151066782</v>
      </c>
      <c r="W99" s="6">
        <f aca="true" t="shared" si="43" ref="W99:W130">(L99/E99)*100</f>
        <v>0.5917987498636164</v>
      </c>
      <c r="X99" s="62">
        <v>0.021</v>
      </c>
      <c r="Y99" s="14">
        <f t="shared" si="38"/>
        <v>2.9857320327515486</v>
      </c>
      <c r="Z99" s="16">
        <v>131163.61552028218</v>
      </c>
      <c r="AA99" s="32">
        <f aca="true" t="shared" si="44" ref="AA99:AA130">(Z99/100)*Y99</f>
        <v>3916.1940839041467</v>
      </c>
      <c r="AB99" s="35"/>
      <c r="AC99" s="2">
        <f t="shared" si="40"/>
        <v>591966870.5625341</v>
      </c>
      <c r="AD99" s="6">
        <f t="shared" si="33"/>
        <v>0.5417917555001408</v>
      </c>
      <c r="AE99" s="6">
        <f t="shared" si="34"/>
        <v>1.781371033480164</v>
      </c>
      <c r="AF99" s="6">
        <f t="shared" si="35"/>
        <v>0.4020495264774419</v>
      </c>
      <c r="AG99" s="6">
        <f t="shared" si="36"/>
        <v>2.752663175984043</v>
      </c>
    </row>
    <row r="100" spans="1:33" ht="12.75">
      <c r="A100" s="1" t="s">
        <v>199</v>
      </c>
      <c r="B100" s="1" t="s">
        <v>200</v>
      </c>
      <c r="C100" s="2" t="s">
        <v>192</v>
      </c>
      <c r="D100" s="1"/>
      <c r="E100" s="47">
        <v>432555431</v>
      </c>
      <c r="F100" s="18">
        <v>101.13</v>
      </c>
      <c r="G100" s="4">
        <f t="shared" si="0"/>
        <v>1.0112999999999999</v>
      </c>
      <c r="H100" s="48">
        <v>2025897.75</v>
      </c>
      <c r="I100" s="47">
        <v>140521.75</v>
      </c>
      <c r="J100" s="47">
        <v>0</v>
      </c>
      <c r="K100" s="47">
        <v>167816.77</v>
      </c>
      <c r="L100" s="56">
        <f t="shared" si="27"/>
        <v>2334236.27</v>
      </c>
      <c r="M100" s="47">
        <v>0</v>
      </c>
      <c r="N100" s="47">
        <v>0</v>
      </c>
      <c r="O100" s="47">
        <v>7413406</v>
      </c>
      <c r="P100" s="5">
        <f t="shared" si="25"/>
        <v>7413406</v>
      </c>
      <c r="Q100" s="47">
        <v>1660355.78</v>
      </c>
      <c r="R100" s="47">
        <v>0</v>
      </c>
      <c r="S100" s="5">
        <f aca="true" t="shared" si="45" ref="S100:S131">Q100+R100</f>
        <v>1660355.78</v>
      </c>
      <c r="T100" s="5">
        <f t="shared" si="41"/>
        <v>11407998.049999999</v>
      </c>
      <c r="U100" s="6">
        <f t="shared" si="29"/>
        <v>0.38384809460408786</v>
      </c>
      <c r="V100" s="6">
        <f t="shared" si="42"/>
        <v>1.7138626563678494</v>
      </c>
      <c r="W100" s="6">
        <f t="shared" si="43"/>
        <v>0.5396386457577503</v>
      </c>
      <c r="X100" s="62"/>
      <c r="Y100" s="14">
        <f t="shared" si="38"/>
        <v>2.6373493967296873</v>
      </c>
      <c r="Z100" s="16">
        <v>93773.69734789392</v>
      </c>
      <c r="AA100" s="32">
        <f t="shared" si="44"/>
        <v>2473.140041295803</v>
      </c>
      <c r="AB100" s="35"/>
      <c r="AC100" s="2">
        <f t="shared" si="40"/>
        <v>427722170.47364783</v>
      </c>
      <c r="AD100" s="6">
        <f t="shared" si="33"/>
        <v>0.5457365624548128</v>
      </c>
      <c r="AE100" s="6">
        <f t="shared" si="34"/>
        <v>1.733229304384806</v>
      </c>
      <c r="AF100" s="6">
        <f t="shared" si="35"/>
        <v>0.38818557807311405</v>
      </c>
      <c r="AG100" s="6">
        <f t="shared" si="36"/>
        <v>2.6671514449127325</v>
      </c>
    </row>
    <row r="101" spans="1:33" ht="12.75">
      <c r="A101" s="1" t="s">
        <v>201</v>
      </c>
      <c r="B101" s="1" t="s">
        <v>202</v>
      </c>
      <c r="C101" s="2" t="s">
        <v>192</v>
      </c>
      <c r="D101" s="1"/>
      <c r="E101" s="47">
        <v>1171947864</v>
      </c>
      <c r="F101" s="18">
        <v>92.31</v>
      </c>
      <c r="G101" s="4">
        <f t="shared" si="0"/>
        <v>0.9231</v>
      </c>
      <c r="H101" s="48">
        <v>5934992.86</v>
      </c>
      <c r="I101" s="47">
        <v>412690.27</v>
      </c>
      <c r="J101" s="47">
        <v>0</v>
      </c>
      <c r="K101" s="47">
        <v>492851.45</v>
      </c>
      <c r="L101" s="56">
        <f t="shared" si="27"/>
        <v>6840534.580000001</v>
      </c>
      <c r="M101" s="47">
        <v>18367265</v>
      </c>
      <c r="N101" s="47">
        <v>0</v>
      </c>
      <c r="O101" s="47">
        <v>0</v>
      </c>
      <c r="P101" s="5">
        <f t="shared" si="25"/>
        <v>18367265</v>
      </c>
      <c r="Q101" s="47">
        <v>4211305</v>
      </c>
      <c r="R101" s="47">
        <v>0</v>
      </c>
      <c r="S101" s="5">
        <f t="shared" si="45"/>
        <v>4211305</v>
      </c>
      <c r="T101" s="5">
        <f t="shared" si="41"/>
        <v>29419104.580000002</v>
      </c>
      <c r="U101" s="6">
        <f t="shared" si="29"/>
        <v>0.35934235040339646</v>
      </c>
      <c r="V101" s="6">
        <f t="shared" si="42"/>
        <v>1.5672424997909293</v>
      </c>
      <c r="W101" s="6">
        <f t="shared" si="43"/>
        <v>0.5836893252787225</v>
      </c>
      <c r="X101" s="62">
        <v>0.002</v>
      </c>
      <c r="Y101" s="14">
        <f t="shared" si="38"/>
        <v>2.5082741754730487</v>
      </c>
      <c r="Z101" s="16">
        <v>120630.99608674385</v>
      </c>
      <c r="AA101" s="32">
        <f t="shared" si="44"/>
        <v>3025.7561224597002</v>
      </c>
      <c r="AB101" s="35"/>
      <c r="AC101" s="2">
        <f t="shared" si="40"/>
        <v>1269578446.5388365</v>
      </c>
      <c r="AD101" s="6">
        <f t="shared" si="33"/>
        <v>0.5388036161647889</v>
      </c>
      <c r="AE101" s="6">
        <f t="shared" si="34"/>
        <v>1.4467215515570069</v>
      </c>
      <c r="AF101" s="6">
        <f t="shared" si="35"/>
        <v>0.3317089236573753</v>
      </c>
      <c r="AG101" s="6">
        <f t="shared" si="36"/>
        <v>2.317234091379171</v>
      </c>
    </row>
    <row r="102" spans="1:33" ht="12.75">
      <c r="A102" s="1" t="s">
        <v>203</v>
      </c>
      <c r="B102" s="1" t="s">
        <v>204</v>
      </c>
      <c r="C102" s="2" t="s">
        <v>192</v>
      </c>
      <c r="D102" s="1"/>
      <c r="E102" s="47">
        <v>228286883</v>
      </c>
      <c r="F102" s="18">
        <v>90.74</v>
      </c>
      <c r="G102" s="4">
        <f t="shared" si="0"/>
        <v>0.9074</v>
      </c>
      <c r="H102" s="48">
        <v>1180372.07</v>
      </c>
      <c r="I102" s="47">
        <v>81795.88</v>
      </c>
      <c r="J102" s="47">
        <v>0</v>
      </c>
      <c r="K102" s="47">
        <v>97683.95</v>
      </c>
      <c r="L102" s="56">
        <f t="shared" si="27"/>
        <v>1359851.9000000001</v>
      </c>
      <c r="M102" s="47">
        <v>2405428</v>
      </c>
      <c r="N102" s="47">
        <v>1852749.34</v>
      </c>
      <c r="O102" s="47">
        <v>0</v>
      </c>
      <c r="P102" s="5">
        <f t="shared" si="25"/>
        <v>4258177.34</v>
      </c>
      <c r="Q102" s="47">
        <v>201340</v>
      </c>
      <c r="R102" s="47">
        <v>0</v>
      </c>
      <c r="S102" s="5">
        <f t="shared" si="45"/>
        <v>201340</v>
      </c>
      <c r="T102" s="5">
        <f t="shared" si="41"/>
        <v>5819369.24</v>
      </c>
      <c r="U102" s="6">
        <f t="shared" si="29"/>
        <v>0.08819604409772418</v>
      </c>
      <c r="V102" s="6">
        <f t="shared" si="42"/>
        <v>1.865274642170308</v>
      </c>
      <c r="W102" s="6">
        <f t="shared" si="43"/>
        <v>0.5956767564258172</v>
      </c>
      <c r="X102" s="62">
        <v>0.031</v>
      </c>
      <c r="Y102" s="14">
        <f t="shared" si="38"/>
        <v>2.5181474426938495</v>
      </c>
      <c r="Z102" s="16">
        <v>207694.3455497382</v>
      </c>
      <c r="AA102" s="32">
        <f t="shared" si="44"/>
        <v>5230.04985108046</v>
      </c>
      <c r="AB102" s="35"/>
      <c r="AC102" s="2">
        <f t="shared" si="40"/>
        <v>251583516.64095217</v>
      </c>
      <c r="AD102" s="6">
        <f t="shared" si="33"/>
        <v>0.5405170887807864</v>
      </c>
      <c r="AE102" s="6">
        <f t="shared" si="34"/>
        <v>1.6925502103053376</v>
      </c>
      <c r="AF102" s="6">
        <f t="shared" si="35"/>
        <v>0.08002909041427492</v>
      </c>
      <c r="AG102" s="6">
        <f t="shared" si="36"/>
        <v>2.3130963895003993</v>
      </c>
    </row>
    <row r="103" spans="1:33" ht="12.75">
      <c r="A103" s="1" t="s">
        <v>205</v>
      </c>
      <c r="B103" s="1" t="s">
        <v>206</v>
      </c>
      <c r="C103" s="2" t="s">
        <v>192</v>
      </c>
      <c r="D103" s="1"/>
      <c r="E103" s="47">
        <v>876651026</v>
      </c>
      <c r="F103" s="18">
        <v>88.52</v>
      </c>
      <c r="G103" s="4">
        <f t="shared" si="0"/>
        <v>0.8852</v>
      </c>
      <c r="H103" s="48">
        <v>4692016.75</v>
      </c>
      <c r="I103" s="47">
        <v>325056.42</v>
      </c>
      <c r="J103" s="47">
        <v>0</v>
      </c>
      <c r="K103" s="47">
        <v>388195.55</v>
      </c>
      <c r="L103" s="56">
        <f t="shared" si="27"/>
        <v>5405268.72</v>
      </c>
      <c r="M103" s="47">
        <v>16988003</v>
      </c>
      <c r="N103" s="47">
        <v>0</v>
      </c>
      <c r="O103" s="47">
        <v>0</v>
      </c>
      <c r="P103" s="5">
        <f t="shared" si="25"/>
        <v>16988003</v>
      </c>
      <c r="Q103" s="47">
        <v>3872821.16</v>
      </c>
      <c r="R103" s="47">
        <v>0</v>
      </c>
      <c r="S103" s="5">
        <f t="shared" si="45"/>
        <v>3872821.16</v>
      </c>
      <c r="T103" s="5">
        <f t="shared" si="41"/>
        <v>26266092.88</v>
      </c>
      <c r="U103" s="6">
        <f t="shared" si="29"/>
        <v>0.44177455397171916</v>
      </c>
      <c r="V103" s="6">
        <f t="shared" si="42"/>
        <v>1.937829591954416</v>
      </c>
      <c r="W103" s="6">
        <f t="shared" si="43"/>
        <v>0.616581576897624</v>
      </c>
      <c r="X103" s="62"/>
      <c r="Y103" s="14">
        <f t="shared" si="38"/>
        <v>2.996185722823759</v>
      </c>
      <c r="Z103" s="16">
        <v>136203.88834476005</v>
      </c>
      <c r="AA103" s="32">
        <f t="shared" si="44"/>
        <v>4080.921456516515</v>
      </c>
      <c r="AB103" s="35"/>
      <c r="AC103" s="2">
        <f t="shared" si="40"/>
        <v>990342324.8983281</v>
      </c>
      <c r="AD103" s="6">
        <f t="shared" si="33"/>
        <v>0.5457980118697767</v>
      </c>
      <c r="AE103" s="6">
        <f t="shared" si="34"/>
        <v>1.715366754798049</v>
      </c>
      <c r="AF103" s="6">
        <f t="shared" si="35"/>
        <v>0.39105883517576584</v>
      </c>
      <c r="AG103" s="6">
        <f t="shared" si="36"/>
        <v>2.652223601843591</v>
      </c>
    </row>
    <row r="104" spans="1:33" ht="12.75">
      <c r="A104" s="1" t="s">
        <v>207</v>
      </c>
      <c r="B104" s="1" t="s">
        <v>208</v>
      </c>
      <c r="C104" s="2" t="s">
        <v>192</v>
      </c>
      <c r="D104" s="1"/>
      <c r="E104" s="47">
        <v>158706772</v>
      </c>
      <c r="F104" s="18">
        <v>92.97</v>
      </c>
      <c r="G104" s="4">
        <f t="shared" si="0"/>
        <v>0.9297</v>
      </c>
      <c r="H104" s="48">
        <v>881241.98</v>
      </c>
      <c r="I104" s="47">
        <v>61063.87</v>
      </c>
      <c r="J104" s="47">
        <v>0</v>
      </c>
      <c r="K104" s="47">
        <v>72924.95</v>
      </c>
      <c r="L104" s="56">
        <f t="shared" si="27"/>
        <v>1015230.7999999999</v>
      </c>
      <c r="M104" s="47">
        <v>2869974</v>
      </c>
      <c r="N104" s="47">
        <v>0</v>
      </c>
      <c r="O104" s="47">
        <v>0</v>
      </c>
      <c r="P104" s="5">
        <f t="shared" si="25"/>
        <v>2869974</v>
      </c>
      <c r="Q104" s="47">
        <v>1194038.64</v>
      </c>
      <c r="R104" s="47">
        <v>0</v>
      </c>
      <c r="S104" s="5">
        <f t="shared" si="45"/>
        <v>1194038.64</v>
      </c>
      <c r="T104" s="5">
        <f t="shared" si="41"/>
        <v>5079243.4399999995</v>
      </c>
      <c r="U104" s="6">
        <f t="shared" si="29"/>
        <v>0.752355192505585</v>
      </c>
      <c r="V104" s="6">
        <f t="shared" si="42"/>
        <v>1.8083500557871595</v>
      </c>
      <c r="W104" s="6">
        <f t="shared" si="43"/>
        <v>0.6396896535706743</v>
      </c>
      <c r="X104" s="62"/>
      <c r="Y104" s="14">
        <f t="shared" si="38"/>
        <v>3.200394901863419</v>
      </c>
      <c r="Z104" s="16">
        <v>102483.4618680377</v>
      </c>
      <c r="AA104" s="32">
        <f t="shared" si="44"/>
        <v>3279.875488877819</v>
      </c>
      <c r="AB104" s="35"/>
      <c r="AC104" s="2">
        <f t="shared" si="40"/>
        <v>170707509.94944605</v>
      </c>
      <c r="AD104" s="6">
        <f t="shared" si="33"/>
        <v>0.5947194709246559</v>
      </c>
      <c r="AE104" s="6">
        <f t="shared" si="34"/>
        <v>1.6812230468653222</v>
      </c>
      <c r="AF104" s="6">
        <f t="shared" si="35"/>
        <v>0.6994646224724425</v>
      </c>
      <c r="AG104" s="6">
        <f t="shared" si="36"/>
        <v>2.9754071402624205</v>
      </c>
    </row>
    <row r="105" spans="1:33" ht="12.75">
      <c r="A105" s="1" t="s">
        <v>209</v>
      </c>
      <c r="B105" s="1" t="s">
        <v>210</v>
      </c>
      <c r="C105" s="2" t="s">
        <v>192</v>
      </c>
      <c r="D105" s="1"/>
      <c r="E105" s="47">
        <v>780841691</v>
      </c>
      <c r="F105" s="18">
        <v>94.09</v>
      </c>
      <c r="G105" s="4">
        <f t="shared" si="0"/>
        <v>0.9409000000000001</v>
      </c>
      <c r="H105" s="48">
        <v>3940003.58</v>
      </c>
      <c r="I105" s="47">
        <v>272804.13</v>
      </c>
      <c r="J105" s="47">
        <v>0</v>
      </c>
      <c r="K105" s="47">
        <v>325793.75</v>
      </c>
      <c r="L105" s="56">
        <f t="shared" si="27"/>
        <v>4538601.46</v>
      </c>
      <c r="M105" s="47">
        <v>13228654</v>
      </c>
      <c r="N105" s="47">
        <v>0</v>
      </c>
      <c r="O105" s="47">
        <v>0</v>
      </c>
      <c r="P105" s="5">
        <f t="shared" si="25"/>
        <v>13228654</v>
      </c>
      <c r="Q105" s="47">
        <v>4234269.05</v>
      </c>
      <c r="R105" s="47">
        <v>0</v>
      </c>
      <c r="S105" s="5">
        <f t="shared" si="45"/>
        <v>4234269.05</v>
      </c>
      <c r="T105" s="5">
        <f t="shared" si="41"/>
        <v>22001524.51</v>
      </c>
      <c r="U105" s="6">
        <f t="shared" si="29"/>
        <v>0.5422698478839292</v>
      </c>
      <c r="V105" s="6">
        <f t="shared" si="42"/>
        <v>1.6941531366055096</v>
      </c>
      <c r="W105" s="6">
        <f t="shared" si="43"/>
        <v>0.5812447660405469</v>
      </c>
      <c r="X105" s="62"/>
      <c r="Y105" s="14">
        <f t="shared" si="38"/>
        <v>2.817667750529986</v>
      </c>
      <c r="Z105" s="16">
        <v>129701.45373067443</v>
      </c>
      <c r="AA105" s="32">
        <f t="shared" si="44"/>
        <v>3654.5560337377847</v>
      </c>
      <c r="AB105" s="35"/>
      <c r="AC105" s="2">
        <f t="shared" si="40"/>
        <v>829888076.309916</v>
      </c>
      <c r="AD105" s="6">
        <f t="shared" si="33"/>
        <v>0.5468932003675505</v>
      </c>
      <c r="AE105" s="6">
        <f t="shared" si="34"/>
        <v>1.594028686232124</v>
      </c>
      <c r="AF105" s="6">
        <f t="shared" si="35"/>
        <v>0.5102216998739889</v>
      </c>
      <c r="AG105" s="6">
        <f t="shared" si="36"/>
        <v>2.6511435864736637</v>
      </c>
    </row>
    <row r="106" spans="1:33" ht="12.75">
      <c r="A106" s="1" t="s">
        <v>211</v>
      </c>
      <c r="B106" s="1" t="s">
        <v>212</v>
      </c>
      <c r="C106" s="2" t="s">
        <v>192</v>
      </c>
      <c r="D106" s="1"/>
      <c r="E106" s="47">
        <v>248617609</v>
      </c>
      <c r="F106" s="18">
        <v>92.13</v>
      </c>
      <c r="G106" s="4">
        <f t="shared" si="0"/>
        <v>0.9213</v>
      </c>
      <c r="H106" s="48">
        <v>1253818.54</v>
      </c>
      <c r="I106" s="47">
        <v>87525.72</v>
      </c>
      <c r="J106" s="47">
        <v>0</v>
      </c>
      <c r="K106" s="47">
        <v>104526.77</v>
      </c>
      <c r="L106" s="56">
        <f t="shared" si="27"/>
        <v>1445871.03</v>
      </c>
      <c r="M106" s="47">
        <v>2993447</v>
      </c>
      <c r="N106" s="47">
        <v>913524.52</v>
      </c>
      <c r="O106" s="47">
        <v>0</v>
      </c>
      <c r="P106" s="5">
        <f t="shared" si="25"/>
        <v>3906971.52</v>
      </c>
      <c r="Q106" s="47">
        <v>1855451</v>
      </c>
      <c r="R106" s="47">
        <v>74585</v>
      </c>
      <c r="S106" s="5">
        <f t="shared" si="45"/>
        <v>1930036</v>
      </c>
      <c r="T106" s="5">
        <f t="shared" si="41"/>
        <v>7282878.55</v>
      </c>
      <c r="U106" s="6">
        <f t="shared" si="29"/>
        <v>0.7763070394583355</v>
      </c>
      <c r="V106" s="6">
        <f t="shared" si="42"/>
        <v>1.5714781972663892</v>
      </c>
      <c r="W106" s="6">
        <f t="shared" si="43"/>
        <v>0.5815642085110713</v>
      </c>
      <c r="X106" s="62">
        <v>0.04</v>
      </c>
      <c r="Y106" s="14">
        <f t="shared" si="38"/>
        <v>2.8893494452357955</v>
      </c>
      <c r="Z106" s="16">
        <v>129892.86114494519</v>
      </c>
      <c r="AA106" s="32">
        <f t="shared" si="44"/>
        <v>3753.058662892376</v>
      </c>
      <c r="AB106" s="35"/>
      <c r="AC106" s="2">
        <f t="shared" si="40"/>
        <v>269855214.3709975</v>
      </c>
      <c r="AD106" s="6">
        <f t="shared" si="33"/>
        <v>0.5357951053012501</v>
      </c>
      <c r="AE106" s="6">
        <f t="shared" si="34"/>
        <v>1.4478028631415243</v>
      </c>
      <c r="AF106" s="6">
        <f t="shared" si="35"/>
        <v>0.6875727802128448</v>
      </c>
      <c r="AG106" s="6">
        <f t="shared" si="36"/>
        <v>2.6988096438957387</v>
      </c>
    </row>
    <row r="107" spans="1:33" ht="12.75">
      <c r="A107" s="1" t="s">
        <v>213</v>
      </c>
      <c r="B107" s="1" t="s">
        <v>214</v>
      </c>
      <c r="C107" s="2" t="s">
        <v>192</v>
      </c>
      <c r="D107" s="1"/>
      <c r="E107" s="47">
        <v>290011091</v>
      </c>
      <c r="F107" s="18">
        <v>88.21</v>
      </c>
      <c r="G107" s="4">
        <f t="shared" si="0"/>
        <v>0.8820999999999999</v>
      </c>
      <c r="H107" s="48">
        <v>1529062.26</v>
      </c>
      <c r="I107" s="47">
        <v>106030.52</v>
      </c>
      <c r="J107" s="47">
        <v>0</v>
      </c>
      <c r="K107" s="47">
        <v>126625.94</v>
      </c>
      <c r="L107" s="56">
        <f t="shared" si="27"/>
        <v>1761718.72</v>
      </c>
      <c r="M107" s="47">
        <v>5057228</v>
      </c>
      <c r="N107" s="47">
        <v>0</v>
      </c>
      <c r="O107" s="47">
        <v>0</v>
      </c>
      <c r="P107" s="5">
        <f t="shared" si="25"/>
        <v>5057228</v>
      </c>
      <c r="Q107" s="47">
        <v>1842532</v>
      </c>
      <c r="R107" s="47">
        <v>29002</v>
      </c>
      <c r="S107" s="5">
        <f t="shared" si="45"/>
        <v>1871534</v>
      </c>
      <c r="T107" s="5">
        <f t="shared" si="41"/>
        <v>8690480.719999999</v>
      </c>
      <c r="U107" s="6">
        <f t="shared" si="29"/>
        <v>0.6453318711179912</v>
      </c>
      <c r="V107" s="6">
        <f t="shared" si="42"/>
        <v>1.7438050326151149</v>
      </c>
      <c r="W107" s="6">
        <f t="shared" si="43"/>
        <v>0.6074659813613819</v>
      </c>
      <c r="X107" s="62"/>
      <c r="Y107" s="14">
        <f t="shared" si="38"/>
        <v>2.9966028850944872</v>
      </c>
      <c r="Z107" s="16">
        <v>97334.90650044524</v>
      </c>
      <c r="AA107" s="32">
        <f t="shared" si="44"/>
        <v>2916.7406163963637</v>
      </c>
      <c r="AB107" s="35"/>
      <c r="AC107" s="2">
        <f t="shared" si="40"/>
        <v>328773484.86566156</v>
      </c>
      <c r="AD107" s="6">
        <f t="shared" si="33"/>
        <v>0.5358457421588748</v>
      </c>
      <c r="AE107" s="6">
        <f t="shared" si="34"/>
        <v>1.5382104192697925</v>
      </c>
      <c r="AF107" s="6">
        <f t="shared" si="35"/>
        <v>0.5604259725363399</v>
      </c>
      <c r="AG107" s="6">
        <f t="shared" si="36"/>
        <v>2.6433034049418467</v>
      </c>
    </row>
    <row r="108" spans="1:33" ht="12.75">
      <c r="A108" s="1" t="s">
        <v>215</v>
      </c>
      <c r="B108" s="1" t="s">
        <v>216</v>
      </c>
      <c r="C108" s="2" t="s">
        <v>192</v>
      </c>
      <c r="D108" s="1"/>
      <c r="E108" s="47">
        <v>2469550678</v>
      </c>
      <c r="F108" s="18">
        <v>87.21</v>
      </c>
      <c r="G108" s="4">
        <f t="shared" si="0"/>
        <v>0.8721</v>
      </c>
      <c r="H108" s="48">
        <v>12923563.66</v>
      </c>
      <c r="I108" s="47">
        <v>895103.33</v>
      </c>
      <c r="J108" s="47">
        <v>0</v>
      </c>
      <c r="K108" s="47">
        <v>1068968.69</v>
      </c>
      <c r="L108" s="56">
        <f t="shared" si="27"/>
        <v>14887635.68</v>
      </c>
      <c r="M108" s="47">
        <v>36446771</v>
      </c>
      <c r="N108" s="47">
        <v>13621395.83</v>
      </c>
      <c r="O108" s="47">
        <v>0</v>
      </c>
      <c r="P108" s="5">
        <f t="shared" si="25"/>
        <v>50068166.83</v>
      </c>
      <c r="Q108" s="47">
        <v>7885734</v>
      </c>
      <c r="R108" s="47">
        <v>740921</v>
      </c>
      <c r="S108" s="5">
        <f t="shared" si="45"/>
        <v>8626655</v>
      </c>
      <c r="T108" s="5">
        <f t="shared" si="41"/>
        <v>73582457.50999999</v>
      </c>
      <c r="U108" s="6">
        <f t="shared" si="29"/>
        <v>0.349320833010255</v>
      </c>
      <c r="V108" s="6">
        <f t="shared" si="42"/>
        <v>2.0274201001839085</v>
      </c>
      <c r="W108" s="6">
        <f t="shared" si="43"/>
        <v>0.6028479517600732</v>
      </c>
      <c r="X108" s="62"/>
      <c r="Y108" s="14">
        <f t="shared" si="38"/>
        <v>2.9795888849542367</v>
      </c>
      <c r="Z108" s="16">
        <v>140406.04917676072</v>
      </c>
      <c r="AA108" s="32">
        <f t="shared" si="44"/>
        <v>4183.523035074141</v>
      </c>
      <c r="AB108" s="35"/>
      <c r="AC108" s="2">
        <f t="shared" si="40"/>
        <v>2831728790.2763443</v>
      </c>
      <c r="AD108" s="6">
        <f t="shared" si="33"/>
        <v>0.5257436987299599</v>
      </c>
      <c r="AE108" s="6">
        <f t="shared" si="34"/>
        <v>1.7681130693703868</v>
      </c>
      <c r="AF108" s="6">
        <f t="shared" si="35"/>
        <v>0.2784777280606185</v>
      </c>
      <c r="AG108" s="6">
        <f t="shared" si="36"/>
        <v>2.59849946656859</v>
      </c>
    </row>
    <row r="109" spans="1:33" ht="12.75">
      <c r="A109" s="1" t="s">
        <v>217</v>
      </c>
      <c r="B109" s="1" t="s">
        <v>218</v>
      </c>
      <c r="C109" s="2" t="s">
        <v>192</v>
      </c>
      <c r="D109" s="1"/>
      <c r="E109" s="47">
        <v>28210144</v>
      </c>
      <c r="F109" s="18">
        <v>94.54</v>
      </c>
      <c r="G109" s="4">
        <f t="shared" si="0"/>
        <v>0.9454</v>
      </c>
      <c r="H109" s="48">
        <v>153875.35</v>
      </c>
      <c r="I109" s="47">
        <v>10653.65</v>
      </c>
      <c r="J109" s="47">
        <v>0</v>
      </c>
      <c r="K109" s="47">
        <v>12723.02</v>
      </c>
      <c r="L109" s="56">
        <f t="shared" si="27"/>
        <v>177252.02</v>
      </c>
      <c r="M109" s="47">
        <v>0</v>
      </c>
      <c r="N109" s="47">
        <v>586582.26</v>
      </c>
      <c r="O109" s="47">
        <v>0</v>
      </c>
      <c r="P109" s="5">
        <f t="shared" si="25"/>
        <v>586582.26</v>
      </c>
      <c r="Q109" s="47">
        <v>160415</v>
      </c>
      <c r="R109" s="47">
        <v>0</v>
      </c>
      <c r="S109" s="5">
        <f t="shared" si="45"/>
        <v>160415</v>
      </c>
      <c r="T109" s="5">
        <f t="shared" si="41"/>
        <v>924249.28</v>
      </c>
      <c r="U109" s="6">
        <f t="shared" si="29"/>
        <v>0.5686429675793218</v>
      </c>
      <c r="V109" s="6">
        <f t="shared" si="42"/>
        <v>2.079330966903253</v>
      </c>
      <c r="W109" s="6">
        <f t="shared" si="43"/>
        <v>0.6283272428527836</v>
      </c>
      <c r="X109" s="62"/>
      <c r="Y109" s="14">
        <f t="shared" si="38"/>
        <v>3.2763011773353585</v>
      </c>
      <c r="Z109" s="16">
        <v>91941.9191919192</v>
      </c>
      <c r="AA109" s="32">
        <f t="shared" si="44"/>
        <v>3012.2941809495724</v>
      </c>
      <c r="AB109" s="35"/>
      <c r="AC109" s="2">
        <f t="shared" si="40"/>
        <v>29839373.810027502</v>
      </c>
      <c r="AD109" s="6">
        <f t="shared" si="33"/>
        <v>0.5940205753930217</v>
      </c>
      <c r="AE109" s="6">
        <f t="shared" si="34"/>
        <v>1.9657994961103356</v>
      </c>
      <c r="AF109" s="6">
        <f t="shared" si="35"/>
        <v>0.5375950615494909</v>
      </c>
      <c r="AG109" s="6">
        <f t="shared" si="36"/>
        <v>3.0974151330528477</v>
      </c>
    </row>
    <row r="110" spans="1:33" ht="12.75">
      <c r="A110" s="1" t="s">
        <v>219</v>
      </c>
      <c r="B110" s="1" t="s">
        <v>220</v>
      </c>
      <c r="C110" s="2" t="s">
        <v>192</v>
      </c>
      <c r="D110" s="1"/>
      <c r="E110" s="47">
        <v>486552956</v>
      </c>
      <c r="F110" s="18">
        <v>94.47</v>
      </c>
      <c r="G110" s="4">
        <f t="shared" si="0"/>
        <v>0.9447</v>
      </c>
      <c r="H110" s="48">
        <v>2469368.81</v>
      </c>
      <c r="I110" s="47">
        <v>171036.59</v>
      </c>
      <c r="J110" s="47">
        <v>0</v>
      </c>
      <c r="K110" s="47">
        <v>204258.84</v>
      </c>
      <c r="L110" s="56">
        <f t="shared" si="27"/>
        <v>2844664.2399999998</v>
      </c>
      <c r="M110" s="47">
        <v>8122997</v>
      </c>
      <c r="N110" s="47">
        <v>0</v>
      </c>
      <c r="O110" s="47">
        <v>0</v>
      </c>
      <c r="P110" s="5">
        <f t="shared" si="25"/>
        <v>8122997</v>
      </c>
      <c r="Q110" s="47">
        <v>3021921</v>
      </c>
      <c r="R110" s="47">
        <v>0</v>
      </c>
      <c r="S110" s="5">
        <f t="shared" si="45"/>
        <v>3021921</v>
      </c>
      <c r="T110" s="5">
        <f t="shared" si="41"/>
        <v>13989582.24</v>
      </c>
      <c r="U110" s="6">
        <f t="shared" si="29"/>
        <v>0.6210877896711412</v>
      </c>
      <c r="V110" s="6">
        <f t="shared" si="42"/>
        <v>1.6694990544872983</v>
      </c>
      <c r="W110" s="6">
        <f t="shared" si="43"/>
        <v>0.5846566555439856</v>
      </c>
      <c r="X110" s="62">
        <v>0.002</v>
      </c>
      <c r="Y110" s="14">
        <f t="shared" si="38"/>
        <v>2.873243499702425</v>
      </c>
      <c r="Z110" s="16">
        <v>105957.2655048693</v>
      </c>
      <c r="AA110" s="32">
        <f t="shared" si="44"/>
        <v>3044.410243581097</v>
      </c>
      <c r="AB110" s="35"/>
      <c r="AC110" s="2">
        <f t="shared" si="40"/>
        <v>515034355.8801736</v>
      </c>
      <c r="AD110" s="6">
        <f t="shared" si="33"/>
        <v>0.5523251424924032</v>
      </c>
      <c r="AE110" s="6">
        <f t="shared" si="34"/>
        <v>1.5771757567741505</v>
      </c>
      <c r="AF110" s="6">
        <f t="shared" si="35"/>
        <v>0.5867416349023271</v>
      </c>
      <c r="AG110" s="6">
        <f t="shared" si="36"/>
        <v>2.716242534168881</v>
      </c>
    </row>
    <row r="111" spans="1:33" ht="12.75">
      <c r="A111" s="1" t="s">
        <v>221</v>
      </c>
      <c r="B111" s="1" t="s">
        <v>222</v>
      </c>
      <c r="C111" s="2" t="s">
        <v>192</v>
      </c>
      <c r="D111" s="1"/>
      <c r="E111" s="47">
        <v>274517920</v>
      </c>
      <c r="F111" s="18">
        <v>88.38</v>
      </c>
      <c r="G111" s="4">
        <f t="shared" si="0"/>
        <v>0.8837999999999999</v>
      </c>
      <c r="H111" s="48">
        <v>1421429.66</v>
      </c>
      <c r="I111" s="47">
        <v>98463.81</v>
      </c>
      <c r="J111" s="47">
        <v>0</v>
      </c>
      <c r="K111" s="47">
        <v>117589.48</v>
      </c>
      <c r="L111" s="56">
        <f t="shared" si="27"/>
        <v>1637482.95</v>
      </c>
      <c r="M111" s="47">
        <v>3603657</v>
      </c>
      <c r="N111" s="47">
        <v>837670.46</v>
      </c>
      <c r="O111" s="47">
        <v>0</v>
      </c>
      <c r="P111" s="5">
        <f t="shared" si="25"/>
        <v>4441327.46</v>
      </c>
      <c r="Q111" s="47">
        <v>765905</v>
      </c>
      <c r="R111" s="47">
        <v>0</v>
      </c>
      <c r="S111" s="5">
        <f t="shared" si="45"/>
        <v>765905</v>
      </c>
      <c r="T111" s="5">
        <f t="shared" si="41"/>
        <v>6844715.41</v>
      </c>
      <c r="U111" s="6">
        <f t="shared" si="29"/>
        <v>0.27900000116567986</v>
      </c>
      <c r="V111" s="6">
        <f t="shared" si="42"/>
        <v>1.617864312828831</v>
      </c>
      <c r="W111" s="6">
        <f t="shared" si="43"/>
        <v>0.5964940102999469</v>
      </c>
      <c r="X111" s="62">
        <v>0.038</v>
      </c>
      <c r="Y111" s="14">
        <f t="shared" si="38"/>
        <v>2.455358324294458</v>
      </c>
      <c r="Z111" s="16">
        <v>138725.9383378016</v>
      </c>
      <c r="AA111" s="32">
        <f t="shared" si="44"/>
        <v>3406.2188749328084</v>
      </c>
      <c r="AB111" s="35"/>
      <c r="AC111" s="2">
        <f aca="true" t="shared" si="46" ref="AC111:AC122">E111/G111</f>
        <v>310610907.4451234</v>
      </c>
      <c r="AD111" s="6">
        <f t="shared" si="33"/>
        <v>0.527181406303093</v>
      </c>
      <c r="AE111" s="6">
        <f t="shared" si="34"/>
        <v>1.4298684796781207</v>
      </c>
      <c r="AF111" s="6">
        <f t="shared" si="35"/>
        <v>0.24658020103022776</v>
      </c>
      <c r="AG111" s="6">
        <f t="shared" si="36"/>
        <v>2.2036300870114416</v>
      </c>
    </row>
    <row r="112" spans="1:33" ht="12.75">
      <c r="A112" s="1" t="s">
        <v>223</v>
      </c>
      <c r="B112" s="1" t="s">
        <v>224</v>
      </c>
      <c r="C112" s="2" t="s">
        <v>192</v>
      </c>
      <c r="D112" s="1"/>
      <c r="E112" s="47">
        <v>563994036</v>
      </c>
      <c r="F112" s="18">
        <v>90.14</v>
      </c>
      <c r="G112" s="4">
        <f t="shared" si="0"/>
        <v>0.9014</v>
      </c>
      <c r="H112" s="48">
        <v>2848654.19</v>
      </c>
      <c r="I112" s="47">
        <v>197482.42</v>
      </c>
      <c r="J112" s="47">
        <v>0</v>
      </c>
      <c r="K112" s="47">
        <v>235841.51</v>
      </c>
      <c r="L112" s="56">
        <f t="shared" si="27"/>
        <v>3281978.12</v>
      </c>
      <c r="M112" s="47">
        <v>7272047</v>
      </c>
      <c r="N112" s="47">
        <v>1555813.03</v>
      </c>
      <c r="O112" s="47">
        <v>0</v>
      </c>
      <c r="P112" s="5">
        <f t="shared" si="25"/>
        <v>8827860.03</v>
      </c>
      <c r="Q112" s="47">
        <v>2072012.72</v>
      </c>
      <c r="R112" s="47">
        <v>56400</v>
      </c>
      <c r="S112" s="5">
        <f t="shared" si="45"/>
        <v>2128412.7199999997</v>
      </c>
      <c r="T112" s="5">
        <f t="shared" si="41"/>
        <v>14238250.869999997</v>
      </c>
      <c r="U112" s="6">
        <f t="shared" si="29"/>
        <v>0.3773821324592872</v>
      </c>
      <c r="V112" s="6">
        <f t="shared" si="42"/>
        <v>1.5652399611544827</v>
      </c>
      <c r="W112" s="6">
        <f t="shared" si="43"/>
        <v>0.5819171676489147</v>
      </c>
      <c r="X112" s="62"/>
      <c r="Y112" s="14">
        <f t="shared" si="38"/>
        <v>2.5245392612626842</v>
      </c>
      <c r="Z112" s="16">
        <v>139825.1169004676</v>
      </c>
      <c r="AA112" s="32">
        <f t="shared" si="44"/>
        <v>3529.9399732587494</v>
      </c>
      <c r="AB112" s="35"/>
      <c r="AC112" s="2">
        <f t="shared" si="46"/>
        <v>625686749.5007765</v>
      </c>
      <c r="AD112" s="6">
        <f t="shared" si="33"/>
        <v>0.5245401349187317</v>
      </c>
      <c r="AE112" s="6">
        <f t="shared" si="34"/>
        <v>1.410907300984651</v>
      </c>
      <c r="AF112" s="6">
        <f t="shared" si="35"/>
        <v>0.33115815887953826</v>
      </c>
      <c r="AG112" s="6">
        <f t="shared" si="36"/>
        <v>2.2756196901021837</v>
      </c>
    </row>
    <row r="113" spans="1:33" ht="12.75">
      <c r="A113" s="1" t="s">
        <v>225</v>
      </c>
      <c r="B113" s="1" t="s">
        <v>226</v>
      </c>
      <c r="C113" s="2" t="s">
        <v>192</v>
      </c>
      <c r="D113" s="1"/>
      <c r="E113" s="47">
        <v>415595990</v>
      </c>
      <c r="F113" s="18">
        <v>87.45</v>
      </c>
      <c r="G113" s="4">
        <f t="shared" si="0"/>
        <v>0.8745</v>
      </c>
      <c r="H113" s="48">
        <v>2193942.78</v>
      </c>
      <c r="I113" s="47">
        <v>151958.42</v>
      </c>
      <c r="J113" s="47">
        <v>0</v>
      </c>
      <c r="K113" s="47">
        <v>181474.91</v>
      </c>
      <c r="L113" s="56">
        <f t="shared" si="27"/>
        <v>2527376.11</v>
      </c>
      <c r="M113" s="47">
        <v>3783979</v>
      </c>
      <c r="N113" s="47">
        <v>2950411.11</v>
      </c>
      <c r="O113" s="47">
        <v>0</v>
      </c>
      <c r="P113" s="5">
        <f t="shared" si="25"/>
        <v>6734390.109999999</v>
      </c>
      <c r="Q113" s="47">
        <v>349260</v>
      </c>
      <c r="R113" s="47">
        <v>0</v>
      </c>
      <c r="S113" s="5">
        <f t="shared" si="45"/>
        <v>349260</v>
      </c>
      <c r="T113" s="5">
        <f t="shared" si="41"/>
        <v>9611026.219999999</v>
      </c>
      <c r="U113" s="6">
        <f t="shared" si="29"/>
        <v>0.0840383469532514</v>
      </c>
      <c r="V113" s="6">
        <f t="shared" si="42"/>
        <v>1.6204174900725101</v>
      </c>
      <c r="W113" s="6">
        <f t="shared" si="43"/>
        <v>0.6081329393962631</v>
      </c>
      <c r="X113" s="62">
        <v>0.01</v>
      </c>
      <c r="Y113" s="14">
        <f t="shared" si="38"/>
        <v>2.3025887764220245</v>
      </c>
      <c r="Z113" s="16">
        <v>153084.31196772747</v>
      </c>
      <c r="AA113" s="32">
        <f t="shared" si="44"/>
        <v>3524.9021858317706</v>
      </c>
      <c r="AB113" s="35"/>
      <c r="AC113" s="2">
        <f t="shared" si="46"/>
        <v>475238410.5202973</v>
      </c>
      <c r="AD113" s="6">
        <f t="shared" si="33"/>
        <v>0.5318122555020321</v>
      </c>
      <c r="AE113" s="6">
        <f t="shared" si="34"/>
        <v>1.41705509506841</v>
      </c>
      <c r="AF113" s="6">
        <f t="shared" si="35"/>
        <v>0.07349153441061836</v>
      </c>
      <c r="AG113" s="6">
        <f t="shared" si="36"/>
        <v>2.0223588849810605</v>
      </c>
    </row>
    <row r="114" spans="1:33" ht="12.75">
      <c r="A114" s="1" t="s">
        <v>227</v>
      </c>
      <c r="B114" s="1" t="s">
        <v>228</v>
      </c>
      <c r="C114" s="2" t="s">
        <v>192</v>
      </c>
      <c r="D114" s="1"/>
      <c r="E114" s="47">
        <v>801518236</v>
      </c>
      <c r="F114" s="18">
        <v>94.69</v>
      </c>
      <c r="G114" s="4">
        <f t="shared" si="0"/>
        <v>0.9469</v>
      </c>
      <c r="H114" s="48">
        <v>3809110.05</v>
      </c>
      <c r="I114" s="47">
        <v>265330.79</v>
      </c>
      <c r="J114" s="47">
        <v>0</v>
      </c>
      <c r="K114" s="47">
        <v>316868.79</v>
      </c>
      <c r="L114" s="56">
        <f t="shared" si="27"/>
        <v>4391309.63</v>
      </c>
      <c r="M114" s="47">
        <v>14476606</v>
      </c>
      <c r="N114" s="47">
        <v>0</v>
      </c>
      <c r="O114" s="47">
        <v>0</v>
      </c>
      <c r="P114" s="5">
        <f t="shared" si="25"/>
        <v>14476606</v>
      </c>
      <c r="Q114" s="47">
        <v>3686196.39</v>
      </c>
      <c r="R114" s="47">
        <v>0</v>
      </c>
      <c r="S114" s="5">
        <f t="shared" si="45"/>
        <v>3686196.39</v>
      </c>
      <c r="T114" s="5">
        <f t="shared" si="41"/>
        <v>22554112.02</v>
      </c>
      <c r="U114" s="6">
        <f t="shared" si="29"/>
        <v>0.45990174950929</v>
      </c>
      <c r="V114" s="6">
        <f t="shared" si="42"/>
        <v>1.8061480512590606</v>
      </c>
      <c r="W114" s="6">
        <f t="shared" si="43"/>
        <v>0.5478739513045839</v>
      </c>
      <c r="X114" s="62"/>
      <c r="Y114" s="14">
        <f t="shared" si="38"/>
        <v>2.8139237520729345</v>
      </c>
      <c r="Z114" s="16">
        <v>94966.81798623064</v>
      </c>
      <c r="AA114" s="32">
        <f t="shared" si="44"/>
        <v>2672.2938479024156</v>
      </c>
      <c r="AB114" s="35"/>
      <c r="AC114" s="2">
        <f t="shared" si="46"/>
        <v>846465557.0810012</v>
      </c>
      <c r="AD114" s="6">
        <f t="shared" si="33"/>
        <v>0.5187818444903105</v>
      </c>
      <c r="AE114" s="6">
        <f t="shared" si="34"/>
        <v>1.7102415897372047</v>
      </c>
      <c r="AF114" s="6">
        <f t="shared" si="35"/>
        <v>0.4354809666103467</v>
      </c>
      <c r="AG114" s="6">
        <f t="shared" si="36"/>
        <v>2.6645044008378616</v>
      </c>
    </row>
    <row r="115" spans="1:33" ht="12.75">
      <c r="A115" s="1" t="s">
        <v>229</v>
      </c>
      <c r="B115" s="1" t="s">
        <v>230</v>
      </c>
      <c r="C115" s="2" t="s">
        <v>192</v>
      </c>
      <c r="D115" s="1"/>
      <c r="E115" s="47">
        <v>1613622594</v>
      </c>
      <c r="F115" s="18">
        <v>88.46</v>
      </c>
      <c r="G115" s="4">
        <f t="shared" si="0"/>
        <v>0.8845999999999999</v>
      </c>
      <c r="H115" s="48">
        <v>8440522.08</v>
      </c>
      <c r="I115" s="47">
        <v>584452.21</v>
      </c>
      <c r="J115" s="47">
        <v>0</v>
      </c>
      <c r="K115" s="47">
        <v>697976.53</v>
      </c>
      <c r="L115" s="56">
        <f t="shared" si="27"/>
        <v>9722950.819999998</v>
      </c>
      <c r="M115" s="47">
        <v>23368030</v>
      </c>
      <c r="N115" s="47">
        <v>9133158.57</v>
      </c>
      <c r="O115" s="47">
        <v>0</v>
      </c>
      <c r="P115" s="5">
        <f t="shared" si="25"/>
        <v>32501188.57</v>
      </c>
      <c r="Q115" s="47">
        <v>5478069</v>
      </c>
      <c r="R115" s="47">
        <v>484086</v>
      </c>
      <c r="S115" s="5">
        <f t="shared" si="45"/>
        <v>5962155</v>
      </c>
      <c r="T115" s="5">
        <f t="shared" si="41"/>
        <v>48186294.39</v>
      </c>
      <c r="U115" s="6">
        <f t="shared" si="29"/>
        <v>0.3694888149291742</v>
      </c>
      <c r="V115" s="6">
        <f t="shared" si="42"/>
        <v>2.0141753524554327</v>
      </c>
      <c r="W115" s="6">
        <f t="shared" si="43"/>
        <v>0.6025542066746742</v>
      </c>
      <c r="X115" s="62">
        <v>0.001</v>
      </c>
      <c r="Y115" s="14">
        <f t="shared" si="38"/>
        <v>2.9852183740592815</v>
      </c>
      <c r="Z115" s="16">
        <v>189275.4165528544</v>
      </c>
      <c r="AA115" s="32">
        <f t="shared" si="44"/>
        <v>5650.2845125130525</v>
      </c>
      <c r="AB115" s="35"/>
      <c r="AC115" s="2">
        <f t="shared" si="46"/>
        <v>1824126830.2057428</v>
      </c>
      <c r="AD115" s="6">
        <f t="shared" si="33"/>
        <v>0.5330194512244167</v>
      </c>
      <c r="AE115" s="6">
        <f t="shared" si="34"/>
        <v>1.781739516782076</v>
      </c>
      <c r="AF115" s="6">
        <f t="shared" si="35"/>
        <v>0.30031184834785474</v>
      </c>
      <c r="AG115" s="6">
        <f t="shared" si="36"/>
        <v>2.64160877369284</v>
      </c>
    </row>
    <row r="116" spans="1:33" ht="12.75">
      <c r="A116" s="1" t="s">
        <v>231</v>
      </c>
      <c r="B116" s="1" t="s">
        <v>232</v>
      </c>
      <c r="C116" s="2" t="s">
        <v>192</v>
      </c>
      <c r="D116" s="1"/>
      <c r="E116" s="47">
        <v>229926046</v>
      </c>
      <c r="F116" s="18">
        <v>84.05</v>
      </c>
      <c r="G116" s="4">
        <f t="shared" si="0"/>
        <v>0.8405</v>
      </c>
      <c r="H116" s="48">
        <v>1281955.87</v>
      </c>
      <c r="I116" s="47">
        <v>88768.95</v>
      </c>
      <c r="J116" s="47">
        <v>0</v>
      </c>
      <c r="K116" s="47">
        <v>106011.48</v>
      </c>
      <c r="L116" s="56">
        <f t="shared" si="27"/>
        <v>1476736.3</v>
      </c>
      <c r="M116" s="47">
        <v>3622794</v>
      </c>
      <c r="N116" s="47">
        <v>1577080.81</v>
      </c>
      <c r="O116" s="47">
        <v>0</v>
      </c>
      <c r="P116" s="5">
        <f t="shared" si="25"/>
        <v>5199874.8100000005</v>
      </c>
      <c r="Q116" s="47">
        <v>1666044.37</v>
      </c>
      <c r="R116" s="47">
        <v>0</v>
      </c>
      <c r="S116" s="5">
        <f t="shared" si="45"/>
        <v>1666044.37</v>
      </c>
      <c r="T116" s="5">
        <f t="shared" si="41"/>
        <v>8342655.48</v>
      </c>
      <c r="U116" s="6">
        <f t="shared" si="29"/>
        <v>0.7246001046788758</v>
      </c>
      <c r="V116" s="6">
        <f t="shared" si="42"/>
        <v>2.261542309130128</v>
      </c>
      <c r="W116" s="6">
        <f t="shared" si="43"/>
        <v>0.6422657744481893</v>
      </c>
      <c r="X116" s="62">
        <v>0.006</v>
      </c>
      <c r="Y116" s="14">
        <f t="shared" si="38"/>
        <v>3.622408188257193</v>
      </c>
      <c r="Z116" s="16">
        <v>146504.04172099088</v>
      </c>
      <c r="AA116" s="32">
        <f t="shared" si="44"/>
        <v>5306.974403428908</v>
      </c>
      <c r="AB116" s="35"/>
      <c r="AC116" s="2">
        <f t="shared" si="46"/>
        <v>273558650.8030934</v>
      </c>
      <c r="AD116" s="6">
        <f t="shared" si="33"/>
        <v>0.5398243834237032</v>
      </c>
      <c r="AE116" s="6">
        <f t="shared" si="34"/>
        <v>1.9008263108238728</v>
      </c>
      <c r="AF116" s="6">
        <f t="shared" si="35"/>
        <v>0.6090263879825952</v>
      </c>
      <c r="AG116" s="6">
        <f t="shared" si="36"/>
        <v>3.049677082230171</v>
      </c>
    </row>
    <row r="117" spans="1:33" ht="12.75">
      <c r="A117" s="1" t="s">
        <v>233</v>
      </c>
      <c r="B117" s="1" t="s">
        <v>234</v>
      </c>
      <c r="C117" s="2" t="s">
        <v>192</v>
      </c>
      <c r="D117" s="1"/>
      <c r="E117" s="47">
        <v>1735208820</v>
      </c>
      <c r="F117" s="18">
        <v>72.86</v>
      </c>
      <c r="G117" s="4">
        <f t="shared" si="0"/>
        <v>0.7286</v>
      </c>
      <c r="H117" s="48">
        <v>11043108.89</v>
      </c>
      <c r="I117" s="47">
        <v>0</v>
      </c>
      <c r="J117" s="47">
        <v>0</v>
      </c>
      <c r="K117" s="47">
        <v>913203.62</v>
      </c>
      <c r="L117" s="56">
        <f t="shared" si="27"/>
        <v>11956312.51</v>
      </c>
      <c r="M117" s="47">
        <v>35956202</v>
      </c>
      <c r="N117" s="47">
        <v>0</v>
      </c>
      <c r="O117" s="47">
        <v>0</v>
      </c>
      <c r="P117" s="5">
        <f t="shared" si="25"/>
        <v>35956202</v>
      </c>
      <c r="Q117" s="47">
        <v>7079667</v>
      </c>
      <c r="R117" s="47">
        <v>347042</v>
      </c>
      <c r="S117" s="5">
        <f t="shared" si="45"/>
        <v>7426709</v>
      </c>
      <c r="T117" s="5">
        <f t="shared" si="41"/>
        <v>55339223.51</v>
      </c>
      <c r="U117" s="6">
        <f t="shared" si="29"/>
        <v>0.4280008788798111</v>
      </c>
      <c r="V117" s="6">
        <f t="shared" si="42"/>
        <v>2.072154174504484</v>
      </c>
      <c r="W117" s="6">
        <f t="shared" si="43"/>
        <v>0.6890417091125667</v>
      </c>
      <c r="X117" s="62"/>
      <c r="Y117" s="14">
        <f t="shared" si="38"/>
        <v>3.189196762496862</v>
      </c>
      <c r="Z117" s="16">
        <v>201305.49665633665</v>
      </c>
      <c r="AA117" s="32">
        <f t="shared" si="44"/>
        <v>6420.028382092117</v>
      </c>
      <c r="AB117" s="35"/>
      <c r="AC117" s="2">
        <f t="shared" si="46"/>
        <v>2381565769.9698052</v>
      </c>
      <c r="AD117" s="6">
        <f t="shared" si="33"/>
        <v>0.502035789259416</v>
      </c>
      <c r="AE117" s="6">
        <f t="shared" si="34"/>
        <v>1.509771531543967</v>
      </c>
      <c r="AF117" s="6">
        <f t="shared" si="35"/>
        <v>0.29726943044238324</v>
      </c>
      <c r="AG117" s="6">
        <f t="shared" si="36"/>
        <v>2.323648761155213</v>
      </c>
    </row>
    <row r="118" spans="1:33" ht="12.75">
      <c r="A118" s="1" t="s">
        <v>235</v>
      </c>
      <c r="B118" s="1" t="s">
        <v>236</v>
      </c>
      <c r="C118" s="2" t="s">
        <v>192</v>
      </c>
      <c r="D118" s="1"/>
      <c r="E118" s="47">
        <v>326164142</v>
      </c>
      <c r="F118" s="18">
        <v>89.55</v>
      </c>
      <c r="G118" s="4">
        <f t="shared" si="0"/>
        <v>0.8955</v>
      </c>
      <c r="H118" s="48">
        <v>1728422.32</v>
      </c>
      <c r="I118" s="47">
        <v>119982.91</v>
      </c>
      <c r="J118" s="47">
        <v>0</v>
      </c>
      <c r="K118" s="47">
        <v>143288.45</v>
      </c>
      <c r="L118" s="56">
        <f t="shared" si="27"/>
        <v>1991693.68</v>
      </c>
      <c r="M118" s="47">
        <v>4494949</v>
      </c>
      <c r="N118" s="47">
        <v>1317241.27</v>
      </c>
      <c r="O118" s="47">
        <v>0</v>
      </c>
      <c r="P118" s="5">
        <f t="shared" si="25"/>
        <v>5812190.27</v>
      </c>
      <c r="Q118" s="47">
        <v>2513655.52</v>
      </c>
      <c r="R118" s="47">
        <v>0</v>
      </c>
      <c r="S118" s="5">
        <f t="shared" si="45"/>
        <v>2513655.52</v>
      </c>
      <c r="T118" s="5">
        <f t="shared" si="41"/>
        <v>10317539.469999999</v>
      </c>
      <c r="U118" s="6">
        <f t="shared" si="29"/>
        <v>0.7706719397744219</v>
      </c>
      <c r="V118" s="6">
        <f t="shared" si="42"/>
        <v>1.7819832169043277</v>
      </c>
      <c r="W118" s="6">
        <f t="shared" si="43"/>
        <v>0.6106415217157746</v>
      </c>
      <c r="X118" s="62"/>
      <c r="Y118" s="14">
        <f t="shared" si="38"/>
        <v>3.163296678394524</v>
      </c>
      <c r="Z118" s="16">
        <v>78665.60371517028</v>
      </c>
      <c r="AA118" s="32">
        <f t="shared" si="44"/>
        <v>2488.426429360981</v>
      </c>
      <c r="AB118" s="35"/>
      <c r="AC118" s="2">
        <f t="shared" si="46"/>
        <v>364225730.8766053</v>
      </c>
      <c r="AD118" s="6">
        <f t="shared" si="33"/>
        <v>0.5468294826964761</v>
      </c>
      <c r="AE118" s="6">
        <f t="shared" si="34"/>
        <v>1.5957659707378253</v>
      </c>
      <c r="AF118" s="6">
        <f t="shared" si="35"/>
        <v>0.6901367220679948</v>
      </c>
      <c r="AG118" s="6">
        <f t="shared" si="36"/>
        <v>2.832732175502296</v>
      </c>
    </row>
    <row r="119" spans="1:33" ht="12.75">
      <c r="A119" s="1" t="s">
        <v>237</v>
      </c>
      <c r="B119" s="1" t="s">
        <v>238</v>
      </c>
      <c r="C119" s="2" t="s">
        <v>192</v>
      </c>
      <c r="D119" s="1"/>
      <c r="E119" s="47">
        <v>3023985205</v>
      </c>
      <c r="F119" s="18">
        <v>92.98</v>
      </c>
      <c r="G119" s="4">
        <f t="shared" si="0"/>
        <v>0.9298000000000001</v>
      </c>
      <c r="H119" s="48">
        <v>15093925.92</v>
      </c>
      <c r="I119" s="57">
        <v>0</v>
      </c>
      <c r="J119" s="47">
        <v>0</v>
      </c>
      <c r="K119" s="47">
        <v>1249449.43</v>
      </c>
      <c r="L119" s="56">
        <f t="shared" si="27"/>
        <v>16343375.35</v>
      </c>
      <c r="M119" s="47">
        <v>36386925</v>
      </c>
      <c r="N119" s="47">
        <v>15577153.65</v>
      </c>
      <c r="O119" s="47">
        <v>0</v>
      </c>
      <c r="P119" s="5">
        <f aca="true" t="shared" si="47" ref="P119:P182">SUM(M119:O119)</f>
        <v>51964078.65</v>
      </c>
      <c r="Q119" s="47">
        <v>10891000</v>
      </c>
      <c r="R119" s="47">
        <v>604797.04</v>
      </c>
      <c r="S119" s="5">
        <f t="shared" si="45"/>
        <v>11495797.04</v>
      </c>
      <c r="T119" s="5">
        <f t="shared" si="41"/>
        <v>79803251.03999999</v>
      </c>
      <c r="U119" s="6">
        <f t="shared" si="29"/>
        <v>0.3801538784314257</v>
      </c>
      <c r="V119" s="6">
        <f t="shared" si="42"/>
        <v>1.718397251550045</v>
      </c>
      <c r="W119" s="6">
        <f t="shared" si="43"/>
        <v>0.5404581782667816</v>
      </c>
      <c r="X119" s="62"/>
      <c r="Y119" s="14">
        <f t="shared" si="38"/>
        <v>2.639009308248252</v>
      </c>
      <c r="Z119" s="16">
        <v>135503.34795510257</v>
      </c>
      <c r="AA119" s="32">
        <f t="shared" si="44"/>
        <v>3575.9459655231744</v>
      </c>
      <c r="AB119" s="35"/>
      <c r="AC119" s="2">
        <f t="shared" si="46"/>
        <v>3252296413.207141</v>
      </c>
      <c r="AD119" s="6">
        <f t="shared" si="33"/>
        <v>0.5025180141524536</v>
      </c>
      <c r="AE119" s="6">
        <f t="shared" si="34"/>
        <v>1.597765764491232</v>
      </c>
      <c r="AF119" s="6">
        <f t="shared" si="35"/>
        <v>0.33487107619628714</v>
      </c>
      <c r="AG119" s="6">
        <f t="shared" si="36"/>
        <v>2.453750854809225</v>
      </c>
    </row>
    <row r="120" spans="1:33" ht="12.75">
      <c r="A120" s="1" t="s">
        <v>239</v>
      </c>
      <c r="B120" s="1" t="s">
        <v>240</v>
      </c>
      <c r="C120" s="2" t="s">
        <v>192</v>
      </c>
      <c r="D120" s="1"/>
      <c r="E120" s="47">
        <v>42451580</v>
      </c>
      <c r="F120" s="18">
        <v>98.39</v>
      </c>
      <c r="G120" s="4">
        <f t="shared" si="0"/>
        <v>0.9839</v>
      </c>
      <c r="H120" s="48">
        <v>201862.6</v>
      </c>
      <c r="I120" s="47">
        <v>14092.86</v>
      </c>
      <c r="J120" s="47">
        <v>0</v>
      </c>
      <c r="K120" s="47">
        <v>16830.26</v>
      </c>
      <c r="L120" s="56">
        <f t="shared" si="27"/>
        <v>232785.72000000003</v>
      </c>
      <c r="M120" s="47">
        <v>0</v>
      </c>
      <c r="N120" s="47">
        <v>643399.73</v>
      </c>
      <c r="O120" s="47">
        <v>0</v>
      </c>
      <c r="P120" s="5">
        <f t="shared" si="47"/>
        <v>643399.73</v>
      </c>
      <c r="Q120" s="47">
        <v>0</v>
      </c>
      <c r="R120" s="47">
        <v>0</v>
      </c>
      <c r="S120" s="5">
        <f t="shared" si="45"/>
        <v>0</v>
      </c>
      <c r="T120" s="5">
        <f t="shared" si="41"/>
        <v>876185.45</v>
      </c>
      <c r="U120" s="6">
        <f t="shared" si="29"/>
        <v>0</v>
      </c>
      <c r="V120" s="6">
        <f t="shared" si="42"/>
        <v>1.515608441429035</v>
      </c>
      <c r="W120" s="6">
        <f t="shared" si="43"/>
        <v>0.5483558444703355</v>
      </c>
      <c r="X120" s="62">
        <v>0.0177</v>
      </c>
      <c r="Y120" s="14">
        <f t="shared" si="38"/>
        <v>2.0462642858993707</v>
      </c>
      <c r="Z120" s="16">
        <v>132468.60986547085</v>
      </c>
      <c r="AA120" s="32">
        <f t="shared" si="44"/>
        <v>2710.6578537045007</v>
      </c>
      <c r="AB120" s="35"/>
      <c r="AC120" s="2">
        <f t="shared" si="46"/>
        <v>43146234.37341193</v>
      </c>
      <c r="AD120" s="6">
        <f t="shared" si="33"/>
        <v>0.539527315374363</v>
      </c>
      <c r="AE120" s="6">
        <f t="shared" si="34"/>
        <v>1.4912071455220277</v>
      </c>
      <c r="AF120" s="6">
        <f t="shared" si="35"/>
        <v>0</v>
      </c>
      <c r="AG120" s="6">
        <f t="shared" si="36"/>
        <v>2.0307344608963906</v>
      </c>
    </row>
    <row r="121" spans="1:33" ht="12.75">
      <c r="A121" s="1" t="s">
        <v>241</v>
      </c>
      <c r="B121" s="1" t="s">
        <v>242</v>
      </c>
      <c r="C121" s="2" t="s">
        <v>192</v>
      </c>
      <c r="D121" s="1"/>
      <c r="E121" s="47">
        <v>203205532</v>
      </c>
      <c r="F121" s="18">
        <v>88.68</v>
      </c>
      <c r="G121" s="4">
        <f t="shared" si="0"/>
        <v>0.8868</v>
      </c>
      <c r="H121" s="48">
        <v>1009014.58</v>
      </c>
      <c r="I121" s="47">
        <v>69875.24</v>
      </c>
      <c r="J121" s="47">
        <v>0</v>
      </c>
      <c r="K121" s="47">
        <v>83447.84</v>
      </c>
      <c r="L121" s="56">
        <f t="shared" si="27"/>
        <v>1162337.6600000001</v>
      </c>
      <c r="M121" s="47">
        <v>1426502</v>
      </c>
      <c r="N121" s="47">
        <v>1272257.49</v>
      </c>
      <c r="O121" s="47">
        <v>0</v>
      </c>
      <c r="P121" s="5">
        <f t="shared" si="47"/>
        <v>2698759.49</v>
      </c>
      <c r="Q121" s="47">
        <v>193417.11</v>
      </c>
      <c r="R121" s="47">
        <v>40600</v>
      </c>
      <c r="S121" s="5">
        <f t="shared" si="45"/>
        <v>234017.11</v>
      </c>
      <c r="T121" s="5">
        <f t="shared" si="41"/>
        <v>4095114.2600000002</v>
      </c>
      <c r="U121" s="6">
        <f t="shared" si="29"/>
        <v>0.11516276535227397</v>
      </c>
      <c r="V121" s="6">
        <f t="shared" si="42"/>
        <v>1.3280935137139869</v>
      </c>
      <c r="W121" s="6">
        <f t="shared" si="43"/>
        <v>0.5720009925714031</v>
      </c>
      <c r="X121" s="62">
        <v>0.066</v>
      </c>
      <c r="Y121" s="14">
        <f t="shared" si="38"/>
        <v>1.949257271637664</v>
      </c>
      <c r="Z121" s="16">
        <v>165584.14006179196</v>
      </c>
      <c r="AA121" s="32">
        <f t="shared" si="44"/>
        <v>3227.660890833174</v>
      </c>
      <c r="AB121" s="35"/>
      <c r="AC121" s="2">
        <f t="shared" si="46"/>
        <v>229144713.57690573</v>
      </c>
      <c r="AD121" s="6">
        <f t="shared" si="33"/>
        <v>0.5072504802123202</v>
      </c>
      <c r="AE121" s="6">
        <f t="shared" si="34"/>
        <v>1.1777533279615635</v>
      </c>
      <c r="AF121" s="6">
        <f t="shared" si="35"/>
        <v>0.0844082793710557</v>
      </c>
      <c r="AG121" s="6">
        <f t="shared" si="36"/>
        <v>1.7871301484882802</v>
      </c>
    </row>
    <row r="122" spans="1:33" ht="12.75">
      <c r="A122" s="1" t="s">
        <v>243</v>
      </c>
      <c r="B122" s="1" t="s">
        <v>244</v>
      </c>
      <c r="C122" s="2" t="s">
        <v>192</v>
      </c>
      <c r="D122" s="1"/>
      <c r="E122" s="47">
        <v>297581868</v>
      </c>
      <c r="F122" s="18">
        <v>93.58</v>
      </c>
      <c r="G122" s="4">
        <f t="shared" si="0"/>
        <v>0.9358</v>
      </c>
      <c r="H122" s="48">
        <v>1504472.83</v>
      </c>
      <c r="I122" s="47">
        <v>104169.34</v>
      </c>
      <c r="J122" s="47">
        <v>0</v>
      </c>
      <c r="K122" s="47">
        <v>124403.25</v>
      </c>
      <c r="L122" s="56">
        <f t="shared" si="27"/>
        <v>1733045.4200000002</v>
      </c>
      <c r="M122" s="47">
        <v>5539791</v>
      </c>
      <c r="N122" s="47">
        <v>0</v>
      </c>
      <c r="O122" s="47">
        <v>0</v>
      </c>
      <c r="P122" s="5">
        <f t="shared" si="47"/>
        <v>5539791</v>
      </c>
      <c r="Q122" s="47">
        <v>2680424.54</v>
      </c>
      <c r="R122" s="47">
        <v>0</v>
      </c>
      <c r="S122" s="5">
        <f t="shared" si="45"/>
        <v>2680424.54</v>
      </c>
      <c r="T122" s="5">
        <f t="shared" si="41"/>
        <v>9953260.96</v>
      </c>
      <c r="U122" s="6">
        <f t="shared" si="29"/>
        <v>0.9007351684478302</v>
      </c>
      <c r="V122" s="6">
        <f t="shared" si="42"/>
        <v>1.8616023339163932</v>
      </c>
      <c r="W122" s="6">
        <f t="shared" si="43"/>
        <v>0.5823760135815802</v>
      </c>
      <c r="X122" s="62"/>
      <c r="Y122" s="14">
        <f t="shared" si="38"/>
        <v>3.344713515945804</v>
      </c>
      <c r="Z122" s="16">
        <v>95397.83022459078</v>
      </c>
      <c r="AA122" s="32">
        <f t="shared" si="44"/>
        <v>3190.784121440919</v>
      </c>
      <c r="AB122" s="35"/>
      <c r="AC122" s="2">
        <f t="shared" si="46"/>
        <v>317997294.2936525</v>
      </c>
      <c r="AD122" s="6">
        <f t="shared" si="33"/>
        <v>0.5449874735096427</v>
      </c>
      <c r="AE122" s="6">
        <f t="shared" si="34"/>
        <v>1.7420874640789608</v>
      </c>
      <c r="AF122" s="6">
        <f t="shared" si="35"/>
        <v>0.8429079706334797</v>
      </c>
      <c r="AG122" s="6">
        <f t="shared" si="36"/>
        <v>3.1299829082220834</v>
      </c>
    </row>
    <row r="123" spans="1:33" ht="12.75">
      <c r="A123" s="1" t="s">
        <v>245</v>
      </c>
      <c r="B123" s="1" t="s">
        <v>246</v>
      </c>
      <c r="C123" s="2" t="s">
        <v>192</v>
      </c>
      <c r="D123" s="1"/>
      <c r="E123" s="47">
        <v>37214840</v>
      </c>
      <c r="F123" s="18">
        <v>91.86</v>
      </c>
      <c r="G123" s="4">
        <f t="shared" si="0"/>
        <v>0.9186</v>
      </c>
      <c r="H123" s="48">
        <v>191930.79</v>
      </c>
      <c r="I123" s="47">
        <v>13294.8</v>
      </c>
      <c r="J123" s="47">
        <v>0</v>
      </c>
      <c r="K123" s="47">
        <v>15877.19</v>
      </c>
      <c r="L123" s="56">
        <f t="shared" si="27"/>
        <v>221102.78</v>
      </c>
      <c r="M123" s="47">
        <v>892048</v>
      </c>
      <c r="N123" s="47">
        <v>0</v>
      </c>
      <c r="O123" s="47">
        <v>0</v>
      </c>
      <c r="P123" s="5">
        <f t="shared" si="47"/>
        <v>892048</v>
      </c>
      <c r="Q123" s="47">
        <v>230732</v>
      </c>
      <c r="R123" s="47">
        <v>0</v>
      </c>
      <c r="S123" s="5">
        <f t="shared" si="45"/>
        <v>230732</v>
      </c>
      <c r="T123" s="5">
        <f t="shared" si="41"/>
        <v>1343882.78</v>
      </c>
      <c r="U123" s="6">
        <f t="shared" si="29"/>
        <v>0.6199999785031993</v>
      </c>
      <c r="V123" s="6">
        <f t="shared" si="42"/>
        <v>2.3970222631616847</v>
      </c>
      <c r="W123" s="6">
        <f t="shared" si="43"/>
        <v>0.5941253005521454</v>
      </c>
      <c r="X123" s="62"/>
      <c r="Y123" s="14">
        <f t="shared" si="38"/>
        <v>3.6111475422170294</v>
      </c>
      <c r="Z123" s="16">
        <v>83782.33333333333</v>
      </c>
      <c r="AA123" s="32">
        <f t="shared" si="44"/>
        <v>3025.5036709787455</v>
      </c>
      <c r="AB123" s="35"/>
      <c r="AC123" s="2">
        <f aca="true" t="shared" si="48" ref="AC123:AC154">E123/G123</f>
        <v>40512562.59525365</v>
      </c>
      <c r="AD123" s="6">
        <f t="shared" si="33"/>
        <v>0.5457635010872007</v>
      </c>
      <c r="AE123" s="6">
        <f t="shared" si="34"/>
        <v>2.2019046509403237</v>
      </c>
      <c r="AF123" s="6">
        <f t="shared" si="35"/>
        <v>0.5695319802530389</v>
      </c>
      <c r="AG123" s="6">
        <f t="shared" si="36"/>
        <v>3.3172001322805635</v>
      </c>
    </row>
    <row r="124" spans="1:33" ht="12.75">
      <c r="A124" s="1" t="s">
        <v>247</v>
      </c>
      <c r="B124" s="1" t="s">
        <v>248</v>
      </c>
      <c r="C124" s="2" t="s">
        <v>192</v>
      </c>
      <c r="D124" s="1"/>
      <c r="E124" s="47">
        <v>840533231</v>
      </c>
      <c r="F124" s="18">
        <v>100.31</v>
      </c>
      <c r="G124" s="4">
        <f t="shared" si="0"/>
        <v>1.0031</v>
      </c>
      <c r="H124" s="48">
        <v>3896952.82</v>
      </c>
      <c r="I124" s="47">
        <v>271574.95</v>
      </c>
      <c r="J124" s="47">
        <v>0</v>
      </c>
      <c r="K124" s="47">
        <v>324325.81</v>
      </c>
      <c r="L124" s="56">
        <f t="shared" si="27"/>
        <v>4492853.58</v>
      </c>
      <c r="M124" s="47">
        <v>11044142</v>
      </c>
      <c r="N124" s="47">
        <v>0</v>
      </c>
      <c r="O124" s="47">
        <v>0</v>
      </c>
      <c r="P124" s="5">
        <f t="shared" si="47"/>
        <v>11044142</v>
      </c>
      <c r="Q124" s="47">
        <v>7202488.45</v>
      </c>
      <c r="R124" s="47">
        <v>0</v>
      </c>
      <c r="S124" s="5">
        <f t="shared" si="45"/>
        <v>7202488.45</v>
      </c>
      <c r="T124" s="5">
        <f t="shared" si="41"/>
        <v>22739484.03</v>
      </c>
      <c r="U124" s="6">
        <f t="shared" si="29"/>
        <v>0.856895145172434</v>
      </c>
      <c r="V124" s="6">
        <f t="shared" si="42"/>
        <v>1.3139447189804208</v>
      </c>
      <c r="W124" s="6">
        <f t="shared" si="43"/>
        <v>0.5345242060988782</v>
      </c>
      <c r="X124" s="62"/>
      <c r="Y124" s="14">
        <f t="shared" si="38"/>
        <v>2.7053640702517328</v>
      </c>
      <c r="Z124" s="16">
        <v>91664.2544955045</v>
      </c>
      <c r="AA124" s="32">
        <f t="shared" si="44"/>
        <v>2479.851806385487</v>
      </c>
      <c r="AB124" s="35"/>
      <c r="AC124" s="2">
        <f t="shared" si="48"/>
        <v>837935630.5453094</v>
      </c>
      <c r="AD124" s="6">
        <f t="shared" si="33"/>
        <v>0.5361812311377847</v>
      </c>
      <c r="AE124" s="6">
        <f t="shared" si="34"/>
        <v>1.3180179476092602</v>
      </c>
      <c r="AF124" s="6">
        <f t="shared" si="35"/>
        <v>0.8595515201224688</v>
      </c>
      <c r="AG124" s="6">
        <f t="shared" si="36"/>
        <v>2.713750698869514</v>
      </c>
    </row>
    <row r="125" spans="1:33" ht="12.75">
      <c r="A125" s="1" t="s">
        <v>249</v>
      </c>
      <c r="B125" s="1" t="s">
        <v>250</v>
      </c>
      <c r="C125" s="2" t="s">
        <v>192</v>
      </c>
      <c r="D125" s="1"/>
      <c r="E125" s="47">
        <v>265194028</v>
      </c>
      <c r="F125" s="18">
        <v>93.2</v>
      </c>
      <c r="G125" s="4">
        <f t="shared" si="0"/>
        <v>0.932</v>
      </c>
      <c r="H125" s="48">
        <v>1364056.5</v>
      </c>
      <c r="I125" s="47">
        <v>94482.28</v>
      </c>
      <c r="J125" s="47">
        <v>0</v>
      </c>
      <c r="K125" s="47">
        <v>112834.57</v>
      </c>
      <c r="L125" s="56">
        <f t="shared" si="27"/>
        <v>1571373.35</v>
      </c>
      <c r="M125" s="47">
        <v>3950762</v>
      </c>
      <c r="N125" s="47">
        <v>0</v>
      </c>
      <c r="O125" s="47">
        <v>0</v>
      </c>
      <c r="P125" s="5">
        <f t="shared" si="47"/>
        <v>3950762</v>
      </c>
      <c r="Q125" s="47">
        <v>1592784</v>
      </c>
      <c r="R125" s="47">
        <v>0</v>
      </c>
      <c r="S125" s="5">
        <f t="shared" si="45"/>
        <v>1592784</v>
      </c>
      <c r="T125" s="5">
        <f t="shared" si="41"/>
        <v>7114919.35</v>
      </c>
      <c r="U125" s="6">
        <f t="shared" si="29"/>
        <v>0.6006108101348346</v>
      </c>
      <c r="V125" s="6">
        <f t="shared" si="42"/>
        <v>1.4897628086858727</v>
      </c>
      <c r="W125" s="6">
        <f t="shared" si="43"/>
        <v>0.5925372308911874</v>
      </c>
      <c r="X125" s="62"/>
      <c r="Y125" s="14">
        <f t="shared" si="38"/>
        <v>2.6829108497118948</v>
      </c>
      <c r="Z125" s="16">
        <v>90393.28571428571</v>
      </c>
      <c r="AA125" s="32">
        <f t="shared" si="44"/>
        <v>2425.1712698396436</v>
      </c>
      <c r="AB125" s="35"/>
      <c r="AC125" s="2">
        <f t="shared" si="48"/>
        <v>284542948.49785405</v>
      </c>
      <c r="AD125" s="6">
        <f t="shared" si="33"/>
        <v>0.5522446991905867</v>
      </c>
      <c r="AE125" s="6">
        <f t="shared" si="34"/>
        <v>1.3884589376952337</v>
      </c>
      <c r="AF125" s="6">
        <f t="shared" si="35"/>
        <v>0.5597692750456659</v>
      </c>
      <c r="AG125" s="6">
        <f t="shared" si="36"/>
        <v>2.500472911931486</v>
      </c>
    </row>
    <row r="126" spans="1:33" ht="12.75">
      <c r="A126" s="1" t="s">
        <v>251</v>
      </c>
      <c r="B126" s="1" t="s">
        <v>252</v>
      </c>
      <c r="C126" s="2" t="s">
        <v>192</v>
      </c>
      <c r="D126" s="1"/>
      <c r="E126" s="47">
        <v>130989331</v>
      </c>
      <c r="F126" s="18">
        <v>85.78</v>
      </c>
      <c r="G126" s="4">
        <f t="shared" si="0"/>
        <v>0.8578</v>
      </c>
      <c r="H126" s="48">
        <v>704372.06</v>
      </c>
      <c r="I126" s="47">
        <v>48736.41</v>
      </c>
      <c r="J126" s="47">
        <v>0</v>
      </c>
      <c r="K126" s="47">
        <v>58203</v>
      </c>
      <c r="L126" s="56">
        <f t="shared" si="27"/>
        <v>811311.4700000001</v>
      </c>
      <c r="M126" s="47">
        <v>2896480</v>
      </c>
      <c r="N126" s="47">
        <v>0</v>
      </c>
      <c r="O126" s="47">
        <v>0</v>
      </c>
      <c r="P126" s="5">
        <f t="shared" si="47"/>
        <v>2896480</v>
      </c>
      <c r="Q126" s="47">
        <v>1162870.67</v>
      </c>
      <c r="R126" s="47">
        <v>0</v>
      </c>
      <c r="S126" s="5">
        <f t="shared" si="45"/>
        <v>1162870.67</v>
      </c>
      <c r="T126" s="5">
        <f t="shared" si="41"/>
        <v>4870662.140000001</v>
      </c>
      <c r="U126" s="6">
        <f t="shared" si="29"/>
        <v>0.8877598359518303</v>
      </c>
      <c r="V126" s="6">
        <f t="shared" si="42"/>
        <v>2.2112335240493746</v>
      </c>
      <c r="W126" s="6">
        <f t="shared" si="43"/>
        <v>0.6193721761965485</v>
      </c>
      <c r="X126" s="62"/>
      <c r="Y126" s="14">
        <f t="shared" si="38"/>
        <v>3.718365536197754</v>
      </c>
      <c r="Z126" s="16">
        <v>134491.42857142858</v>
      </c>
      <c r="AA126" s="32">
        <f t="shared" si="44"/>
        <v>5000.88292914002</v>
      </c>
      <c r="AB126" s="35"/>
      <c r="AC126" s="2">
        <f t="shared" si="48"/>
        <v>152703813.24318022</v>
      </c>
      <c r="AD126" s="6">
        <f t="shared" si="33"/>
        <v>0.5312974527413994</v>
      </c>
      <c r="AE126" s="6">
        <f t="shared" si="34"/>
        <v>1.8967961169295537</v>
      </c>
      <c r="AF126" s="6">
        <f t="shared" si="35"/>
        <v>0.7615203872794801</v>
      </c>
      <c r="AG126" s="6">
        <f t="shared" si="36"/>
        <v>3.1896139569504336</v>
      </c>
    </row>
    <row r="127" spans="1:33" ht="12.75">
      <c r="A127" s="1" t="s">
        <v>253</v>
      </c>
      <c r="B127" s="1" t="s">
        <v>254</v>
      </c>
      <c r="C127" s="2" t="s">
        <v>192</v>
      </c>
      <c r="D127" s="1"/>
      <c r="E127" s="47">
        <v>371734912</v>
      </c>
      <c r="F127" s="18">
        <v>90.18</v>
      </c>
      <c r="G127" s="4">
        <f t="shared" si="0"/>
        <v>0.9018</v>
      </c>
      <c r="H127" s="48">
        <v>1892631.14</v>
      </c>
      <c r="I127" s="47">
        <v>131091.65</v>
      </c>
      <c r="J127" s="47">
        <v>0</v>
      </c>
      <c r="K127" s="47">
        <v>156554.97</v>
      </c>
      <c r="L127" s="56">
        <f t="shared" si="27"/>
        <v>2180277.76</v>
      </c>
      <c r="M127" s="47">
        <v>5456312</v>
      </c>
      <c r="N127" s="47">
        <v>2373619.9</v>
      </c>
      <c r="O127" s="47">
        <v>0</v>
      </c>
      <c r="P127" s="5">
        <f t="shared" si="47"/>
        <v>7829931.9</v>
      </c>
      <c r="Q127" s="47">
        <v>0</v>
      </c>
      <c r="R127" s="47">
        <v>0</v>
      </c>
      <c r="S127" s="5">
        <f t="shared" si="45"/>
        <v>0</v>
      </c>
      <c r="T127" s="5">
        <f t="shared" si="41"/>
        <v>10010209.66</v>
      </c>
      <c r="U127" s="6">
        <f t="shared" si="29"/>
        <v>0</v>
      </c>
      <c r="V127" s="6">
        <f t="shared" si="42"/>
        <v>2.1063213723654775</v>
      </c>
      <c r="W127" s="6">
        <f t="shared" si="43"/>
        <v>0.5865141232685726</v>
      </c>
      <c r="X127" s="62">
        <v>0.01</v>
      </c>
      <c r="Y127" s="14">
        <f t="shared" si="38"/>
        <v>2.6828354956340505</v>
      </c>
      <c r="Z127" s="16">
        <v>181090.59609455292</v>
      </c>
      <c r="AA127" s="32">
        <f t="shared" si="44"/>
        <v>4858.362791279956</v>
      </c>
      <c r="AB127" s="35"/>
      <c r="AC127" s="2">
        <f t="shared" si="48"/>
        <v>412214362.3863384</v>
      </c>
      <c r="AD127" s="6">
        <f t="shared" si="33"/>
        <v>0.5289184363635987</v>
      </c>
      <c r="AE127" s="6">
        <f t="shared" si="34"/>
        <v>1.8994806135991877</v>
      </c>
      <c r="AF127" s="6">
        <f t="shared" si="35"/>
        <v>0</v>
      </c>
      <c r="AG127" s="6">
        <f t="shared" si="36"/>
        <v>2.4283990499627865</v>
      </c>
    </row>
    <row r="128" spans="1:33" ht="12.75">
      <c r="A128" s="1" t="s">
        <v>255</v>
      </c>
      <c r="B128" s="1" t="s">
        <v>256</v>
      </c>
      <c r="C128" s="2" t="s">
        <v>192</v>
      </c>
      <c r="D128" s="1"/>
      <c r="E128" s="47">
        <v>524451854</v>
      </c>
      <c r="F128" s="18">
        <v>84.77</v>
      </c>
      <c r="G128" s="4">
        <f t="shared" si="0"/>
        <v>0.8477</v>
      </c>
      <c r="H128" s="48">
        <v>2906380.26</v>
      </c>
      <c r="I128" s="47">
        <v>201303.64</v>
      </c>
      <c r="J128" s="47">
        <v>0</v>
      </c>
      <c r="K128" s="47">
        <v>240404.97</v>
      </c>
      <c r="L128" s="56">
        <f t="shared" si="27"/>
        <v>3348088.87</v>
      </c>
      <c r="M128" s="47">
        <v>7153513</v>
      </c>
      <c r="N128" s="47">
        <v>3489212.11</v>
      </c>
      <c r="O128" s="47">
        <v>0</v>
      </c>
      <c r="P128" s="5">
        <f t="shared" si="47"/>
        <v>10642725.11</v>
      </c>
      <c r="Q128" s="47">
        <v>672123.88</v>
      </c>
      <c r="R128" s="47">
        <v>0</v>
      </c>
      <c r="S128" s="5">
        <f t="shared" si="45"/>
        <v>672123.88</v>
      </c>
      <c r="T128" s="5">
        <f t="shared" si="41"/>
        <v>14662937.860000001</v>
      </c>
      <c r="U128" s="6">
        <f t="shared" si="29"/>
        <v>0.12815740374901985</v>
      </c>
      <c r="V128" s="6">
        <f t="shared" si="42"/>
        <v>2.029304506949078</v>
      </c>
      <c r="W128" s="6">
        <f t="shared" si="43"/>
        <v>0.6383977565269509</v>
      </c>
      <c r="X128" s="62">
        <v>0.002</v>
      </c>
      <c r="Y128" s="14">
        <f t="shared" si="38"/>
        <v>2.7938596672250497</v>
      </c>
      <c r="Z128" s="16">
        <v>107648.3848638671</v>
      </c>
      <c r="AA128" s="32">
        <f t="shared" si="44"/>
        <v>3007.5448071307787</v>
      </c>
      <c r="AB128" s="35"/>
      <c r="AC128" s="2">
        <f t="shared" si="48"/>
        <v>618676246.3135543</v>
      </c>
      <c r="AD128" s="6">
        <f t="shared" si="33"/>
        <v>0.5411697782078964</v>
      </c>
      <c r="AE128" s="6">
        <f t="shared" si="34"/>
        <v>1.7202414305407339</v>
      </c>
      <c r="AF128" s="6">
        <f t="shared" si="35"/>
        <v>0.10863903115804412</v>
      </c>
      <c r="AG128" s="6">
        <f t="shared" si="36"/>
        <v>2.3700502399066745</v>
      </c>
    </row>
    <row r="129" spans="1:33" ht="12.75">
      <c r="A129" s="1" t="s">
        <v>257</v>
      </c>
      <c r="B129" s="1" t="s">
        <v>258</v>
      </c>
      <c r="C129" s="2" t="s">
        <v>192</v>
      </c>
      <c r="D129" s="1"/>
      <c r="E129" s="47">
        <v>211416654</v>
      </c>
      <c r="F129" s="18">
        <v>84.52</v>
      </c>
      <c r="G129" s="4">
        <f t="shared" si="0"/>
        <v>0.8452</v>
      </c>
      <c r="H129" s="48">
        <v>1129503.29</v>
      </c>
      <c r="I129" s="47">
        <v>78254.9</v>
      </c>
      <c r="J129" s="47">
        <v>0</v>
      </c>
      <c r="K129" s="47">
        <v>93455.18</v>
      </c>
      <c r="L129" s="56">
        <f t="shared" si="27"/>
        <v>1301213.3699999999</v>
      </c>
      <c r="M129" s="47">
        <v>2176447</v>
      </c>
      <c r="N129" s="47">
        <v>1735828.06</v>
      </c>
      <c r="O129" s="47">
        <v>0</v>
      </c>
      <c r="P129" s="5">
        <f t="shared" si="47"/>
        <v>3912275.06</v>
      </c>
      <c r="Q129" s="47">
        <v>809030</v>
      </c>
      <c r="R129" s="47">
        <v>42282</v>
      </c>
      <c r="S129" s="5">
        <f t="shared" si="45"/>
        <v>851312</v>
      </c>
      <c r="T129" s="5">
        <f t="shared" si="41"/>
        <v>6064800.43</v>
      </c>
      <c r="U129" s="6">
        <f t="shared" si="29"/>
        <v>0.402670264566764</v>
      </c>
      <c r="V129" s="6">
        <f t="shared" si="42"/>
        <v>1.8505046721626766</v>
      </c>
      <c r="W129" s="6">
        <f t="shared" si="43"/>
        <v>0.6154734479905258</v>
      </c>
      <c r="X129" s="62">
        <v>0.01</v>
      </c>
      <c r="Y129" s="14">
        <f t="shared" si="38"/>
        <v>2.858648384719966</v>
      </c>
      <c r="Z129" s="16">
        <v>158184.57657657657</v>
      </c>
      <c r="AA129" s="32">
        <f t="shared" si="44"/>
        <v>4521.940843182424</v>
      </c>
      <c r="AB129" s="35"/>
      <c r="AC129" s="2">
        <f t="shared" si="48"/>
        <v>250138019.40369144</v>
      </c>
      <c r="AD129" s="6">
        <f t="shared" si="33"/>
        <v>0.5201981582415924</v>
      </c>
      <c r="AE129" s="6">
        <f t="shared" si="34"/>
        <v>1.5640465489118942</v>
      </c>
      <c r="AF129" s="6">
        <f t="shared" si="35"/>
        <v>0.3234334396381091</v>
      </c>
      <c r="AG129" s="6">
        <f t="shared" si="36"/>
        <v>2.4245816147653154</v>
      </c>
    </row>
    <row r="130" spans="1:33" ht="12.75">
      <c r="A130" s="1" t="s">
        <v>259</v>
      </c>
      <c r="B130" s="1" t="s">
        <v>260</v>
      </c>
      <c r="C130" s="2" t="s">
        <v>192</v>
      </c>
      <c r="D130" s="1"/>
      <c r="E130" s="47">
        <v>374770916</v>
      </c>
      <c r="F130" s="18">
        <v>86.97</v>
      </c>
      <c r="G130" s="4">
        <f t="shared" si="0"/>
        <v>0.8697</v>
      </c>
      <c r="H130" s="48">
        <v>1968229.28</v>
      </c>
      <c r="I130" s="47">
        <v>136341.45</v>
      </c>
      <c r="J130" s="47">
        <v>0</v>
      </c>
      <c r="K130" s="47">
        <v>162824.49</v>
      </c>
      <c r="L130" s="56">
        <f t="shared" si="27"/>
        <v>2267395.2199999997</v>
      </c>
      <c r="M130" s="47">
        <v>4600228</v>
      </c>
      <c r="N130" s="47">
        <v>2373491.44</v>
      </c>
      <c r="O130" s="47">
        <v>0</v>
      </c>
      <c r="P130" s="5">
        <f t="shared" si="47"/>
        <v>6973719.4399999995</v>
      </c>
      <c r="Q130" s="47">
        <v>810212</v>
      </c>
      <c r="R130" s="47">
        <v>0</v>
      </c>
      <c r="S130" s="5">
        <f t="shared" si="45"/>
        <v>810212</v>
      </c>
      <c r="T130" s="5">
        <f t="shared" si="41"/>
        <v>10051326.66</v>
      </c>
      <c r="U130" s="6">
        <f t="shared" si="29"/>
        <v>0.21618860093188236</v>
      </c>
      <c r="V130" s="6">
        <f t="shared" si="42"/>
        <v>1.8607952597901167</v>
      </c>
      <c r="W130" s="6">
        <f t="shared" si="43"/>
        <v>0.6050083192688304</v>
      </c>
      <c r="X130" s="62"/>
      <c r="Y130" s="14">
        <f t="shared" si="38"/>
        <v>2.6819921799908295</v>
      </c>
      <c r="Z130" s="16">
        <v>154950.37101702314</v>
      </c>
      <c r="AA130" s="32">
        <f t="shared" si="44"/>
        <v>4155.756833543337</v>
      </c>
      <c r="AB130" s="35"/>
      <c r="AC130" s="2">
        <f t="shared" si="48"/>
        <v>430919760.8370702</v>
      </c>
      <c r="AD130" s="6">
        <f t="shared" si="33"/>
        <v>0.5261757352681017</v>
      </c>
      <c r="AE130" s="6">
        <f t="shared" si="34"/>
        <v>1.6183336374394643</v>
      </c>
      <c r="AF130" s="6">
        <f t="shared" si="35"/>
        <v>0.1880192262304581</v>
      </c>
      <c r="AG130" s="6">
        <f t="shared" si="36"/>
        <v>2.3325285989380244</v>
      </c>
    </row>
    <row r="131" spans="1:33" ht="12.75">
      <c r="A131" s="1" t="s">
        <v>261</v>
      </c>
      <c r="B131" s="1" t="s">
        <v>181</v>
      </c>
      <c r="C131" s="2" t="s">
        <v>192</v>
      </c>
      <c r="D131" s="1"/>
      <c r="E131" s="47">
        <v>45759393</v>
      </c>
      <c r="F131" s="18">
        <v>88.46</v>
      </c>
      <c r="G131" s="4">
        <f t="shared" si="0"/>
        <v>0.8845999999999999</v>
      </c>
      <c r="H131" s="48">
        <v>233187.42</v>
      </c>
      <c r="I131" s="47">
        <v>16144.87</v>
      </c>
      <c r="J131" s="47">
        <v>0</v>
      </c>
      <c r="K131" s="47">
        <v>19280.86</v>
      </c>
      <c r="L131" s="56">
        <f aca="true" t="shared" si="49" ref="L131:L194">SUM(H131:K131)</f>
        <v>268613.15</v>
      </c>
      <c r="M131" s="47">
        <v>757275</v>
      </c>
      <c r="N131" s="47">
        <v>0</v>
      </c>
      <c r="O131" s="47">
        <v>0</v>
      </c>
      <c r="P131" s="5">
        <f t="shared" si="47"/>
        <v>757275</v>
      </c>
      <c r="Q131" s="47">
        <v>0</v>
      </c>
      <c r="R131" s="47">
        <v>0</v>
      </c>
      <c r="S131" s="5">
        <f t="shared" si="45"/>
        <v>0</v>
      </c>
      <c r="T131" s="5">
        <f>L131+P131+S131</f>
        <v>1025888.15</v>
      </c>
      <c r="U131" s="6">
        <f aca="true" t="shared" si="50" ref="U131:U194">(S131/E131)*100</f>
        <v>0</v>
      </c>
      <c r="V131" s="6">
        <f aca="true" t="shared" si="51" ref="V131:V136">(P131/E131)*100</f>
        <v>1.654906130420043</v>
      </c>
      <c r="W131" s="6">
        <f aca="true" t="shared" si="52" ref="W131:W136">(L131/E131)*100</f>
        <v>0.5870120479963534</v>
      </c>
      <c r="X131" s="62">
        <v>0.031</v>
      </c>
      <c r="Y131" s="14">
        <f t="shared" si="38"/>
        <v>2.2109181784163963</v>
      </c>
      <c r="Z131" s="16">
        <v>101939.14835164836</v>
      </c>
      <c r="AA131" s="32">
        <f aca="true" t="shared" si="53" ref="AA131:AA136">(Z131/100)*Y131</f>
        <v>2253.791161829452</v>
      </c>
      <c r="AB131" s="35"/>
      <c r="AC131" s="2">
        <f t="shared" si="48"/>
        <v>51728909.11146281</v>
      </c>
      <c r="AD131" s="6">
        <f aca="true" t="shared" si="54" ref="AD131:AD194">(L131/AC131)*100</f>
        <v>0.5192708576575743</v>
      </c>
      <c r="AE131" s="6">
        <f aca="true" t="shared" si="55" ref="AE131:AE194">(P131/AC131)*100</f>
        <v>1.46392996296957</v>
      </c>
      <c r="AF131" s="6">
        <f aca="true" t="shared" si="56" ref="AF131:AF194">(Q131/AC131)*100</f>
        <v>0</v>
      </c>
      <c r="AG131" s="6">
        <f aca="true" t="shared" si="57" ref="AG131:AG194">(T131/AC131)*100</f>
        <v>1.9832008206271443</v>
      </c>
    </row>
    <row r="132" spans="1:33" ht="12.75">
      <c r="A132" s="1" t="s">
        <v>262</v>
      </c>
      <c r="B132" s="1" t="s">
        <v>263</v>
      </c>
      <c r="C132" s="2" t="s">
        <v>192</v>
      </c>
      <c r="D132" s="1"/>
      <c r="E132" s="47">
        <v>482074230</v>
      </c>
      <c r="F132" s="18">
        <v>93.99</v>
      </c>
      <c r="G132" s="4">
        <f aca="true" t="shared" si="58" ref="G132:G163">F132/100</f>
        <v>0.9399</v>
      </c>
      <c r="H132" s="48">
        <v>2365632.13</v>
      </c>
      <c r="I132" s="47">
        <v>163828.78</v>
      </c>
      <c r="J132" s="47">
        <v>0</v>
      </c>
      <c r="K132" s="47">
        <v>195650.97</v>
      </c>
      <c r="L132" s="56">
        <f t="shared" si="49"/>
        <v>2725111.88</v>
      </c>
      <c r="M132" s="47">
        <v>5130218</v>
      </c>
      <c r="N132" s="47">
        <v>1597558.12</v>
      </c>
      <c r="O132" s="47">
        <v>0</v>
      </c>
      <c r="P132" s="5">
        <f t="shared" si="47"/>
        <v>6727776.12</v>
      </c>
      <c r="Q132" s="47">
        <v>2191003.18</v>
      </c>
      <c r="R132" s="47">
        <v>96414.84</v>
      </c>
      <c r="S132" s="5">
        <f aca="true" t="shared" si="59" ref="S132:S154">Q132+R132</f>
        <v>2287418.02</v>
      </c>
      <c r="T132" s="5">
        <f>L132+P132+S132</f>
        <v>11740306.02</v>
      </c>
      <c r="U132" s="6">
        <f t="shared" si="50"/>
        <v>0.47449497974616894</v>
      </c>
      <c r="V132" s="6">
        <f t="shared" si="51"/>
        <v>1.3955892477388805</v>
      </c>
      <c r="W132" s="6">
        <f t="shared" si="52"/>
        <v>0.5652888518849057</v>
      </c>
      <c r="X132" s="62">
        <v>0.005</v>
      </c>
      <c r="Y132" s="14">
        <f aca="true" t="shared" si="60" ref="Y132:Y195">((T132/E132)*100)-X132</f>
        <v>2.4303730793699554</v>
      </c>
      <c r="Z132" s="16">
        <v>122018.58924395948</v>
      </c>
      <c r="AA132" s="32">
        <f t="shared" si="53"/>
        <v>2965.506944812195</v>
      </c>
      <c r="AB132" s="35"/>
      <c r="AC132" s="2">
        <f t="shared" si="48"/>
        <v>512899489.30737317</v>
      </c>
      <c r="AD132" s="6">
        <f t="shared" si="54"/>
        <v>0.5313149918866228</v>
      </c>
      <c r="AE132" s="6">
        <f t="shared" si="55"/>
        <v>1.3117143339497734</v>
      </c>
      <c r="AF132" s="6">
        <f t="shared" si="56"/>
        <v>0.42717983263324405</v>
      </c>
      <c r="AG132" s="6">
        <f t="shared" si="57"/>
        <v>2.2890071572998205</v>
      </c>
    </row>
    <row r="133" spans="1:33" ht="12.75">
      <c r="A133" s="1" t="s">
        <v>264</v>
      </c>
      <c r="B133" s="1" t="s">
        <v>265</v>
      </c>
      <c r="C133" s="2" t="s">
        <v>192</v>
      </c>
      <c r="D133" s="1"/>
      <c r="E133" s="47">
        <v>1070998925</v>
      </c>
      <c r="F133" s="18">
        <v>93.52</v>
      </c>
      <c r="G133" s="4">
        <f t="shared" si="58"/>
        <v>0.9351999999999999</v>
      </c>
      <c r="H133" s="48">
        <v>5434828.55</v>
      </c>
      <c r="I133" s="47">
        <v>0</v>
      </c>
      <c r="J133" s="47">
        <v>0</v>
      </c>
      <c r="K133" s="47">
        <v>450133.31</v>
      </c>
      <c r="L133" s="56">
        <f t="shared" si="49"/>
        <v>5884961.859999999</v>
      </c>
      <c r="M133" s="47">
        <v>19015471</v>
      </c>
      <c r="N133" s="47">
        <v>0</v>
      </c>
      <c r="O133" s="47">
        <v>0</v>
      </c>
      <c r="P133" s="5">
        <f t="shared" si="47"/>
        <v>19015471</v>
      </c>
      <c r="Q133" s="47">
        <v>13912300</v>
      </c>
      <c r="R133" s="47">
        <v>0</v>
      </c>
      <c r="S133" s="5">
        <f t="shared" si="59"/>
        <v>13912300</v>
      </c>
      <c r="T133" s="5">
        <f aca="true" t="shared" si="61" ref="T133:T196">L133+P133+S133</f>
        <v>38812732.86</v>
      </c>
      <c r="U133" s="6">
        <f t="shared" si="50"/>
        <v>1.2990022375606025</v>
      </c>
      <c r="V133" s="6">
        <f t="shared" si="51"/>
        <v>1.775489270449081</v>
      </c>
      <c r="W133" s="6">
        <f t="shared" si="52"/>
        <v>0.5494834516290481</v>
      </c>
      <c r="X133" s="62">
        <v>0.063</v>
      </c>
      <c r="Y133" s="14">
        <f t="shared" si="60"/>
        <v>3.5609749596387315</v>
      </c>
      <c r="Z133" s="16">
        <v>91037.28780576521</v>
      </c>
      <c r="AA133" s="32">
        <f t="shared" si="53"/>
        <v>3241.8150226975436</v>
      </c>
      <c r="AB133" s="35"/>
      <c r="AC133" s="2">
        <f t="shared" si="48"/>
        <v>1145208431.3515828</v>
      </c>
      <c r="AD133" s="6">
        <f t="shared" si="54"/>
        <v>0.5138769239634856</v>
      </c>
      <c r="AE133" s="6">
        <f t="shared" si="55"/>
        <v>1.6604375657239803</v>
      </c>
      <c r="AF133" s="6">
        <f t="shared" si="56"/>
        <v>1.2148268925666754</v>
      </c>
      <c r="AG133" s="6">
        <f t="shared" si="57"/>
        <v>3.389141382254141</v>
      </c>
    </row>
    <row r="134" spans="1:33" ht="12.75">
      <c r="A134" s="1" t="s">
        <v>266</v>
      </c>
      <c r="B134" s="1" t="s">
        <v>267</v>
      </c>
      <c r="C134" s="2" t="s">
        <v>192</v>
      </c>
      <c r="D134" s="1"/>
      <c r="E134" s="47">
        <v>75075693</v>
      </c>
      <c r="F134" s="18">
        <v>84.31</v>
      </c>
      <c r="G134" s="4">
        <f t="shared" si="58"/>
        <v>0.8431000000000001</v>
      </c>
      <c r="H134" s="48">
        <v>430560.49</v>
      </c>
      <c r="I134" s="47">
        <v>29810.12</v>
      </c>
      <c r="J134" s="47">
        <v>0</v>
      </c>
      <c r="K134" s="47">
        <v>35600.45</v>
      </c>
      <c r="L134" s="56">
        <f t="shared" si="49"/>
        <v>495971.06</v>
      </c>
      <c r="M134" s="47">
        <v>1080864.5</v>
      </c>
      <c r="N134" s="47">
        <v>420340.77</v>
      </c>
      <c r="O134" s="47">
        <v>0</v>
      </c>
      <c r="P134" s="5">
        <f t="shared" si="47"/>
        <v>1501205.27</v>
      </c>
      <c r="Q134" s="47">
        <v>58333</v>
      </c>
      <c r="R134" s="47">
        <v>0</v>
      </c>
      <c r="S134" s="5">
        <f t="shared" si="59"/>
        <v>58333</v>
      </c>
      <c r="T134" s="5">
        <f t="shared" si="61"/>
        <v>2055509.33</v>
      </c>
      <c r="U134" s="6">
        <f t="shared" si="50"/>
        <v>0.0776989164788662</v>
      </c>
      <c r="V134" s="6">
        <f t="shared" si="51"/>
        <v>1.999588961503159</v>
      </c>
      <c r="W134" s="6">
        <f t="shared" si="52"/>
        <v>0.6606280144493637</v>
      </c>
      <c r="X134" s="62"/>
      <c r="Y134" s="14">
        <f t="shared" si="60"/>
        <v>2.7379158924313893</v>
      </c>
      <c r="Z134" s="16">
        <v>119850.42915811088</v>
      </c>
      <c r="AA134" s="32">
        <f t="shared" si="53"/>
        <v>3281.403947067142</v>
      </c>
      <c r="AB134" s="35"/>
      <c r="AC134" s="2">
        <f t="shared" si="48"/>
        <v>89047198.43434942</v>
      </c>
      <c r="AD134" s="6">
        <f t="shared" si="54"/>
        <v>0.5569754789822586</v>
      </c>
      <c r="AE134" s="6">
        <f t="shared" si="55"/>
        <v>1.6858534534433138</v>
      </c>
      <c r="AF134" s="6">
        <f t="shared" si="56"/>
        <v>0.0655079564833321</v>
      </c>
      <c r="AG134" s="6">
        <f t="shared" si="57"/>
        <v>2.3083368889089044</v>
      </c>
    </row>
    <row r="135" spans="1:33" ht="12.75">
      <c r="A135" s="1" t="s">
        <v>268</v>
      </c>
      <c r="B135" s="1" t="s">
        <v>269</v>
      </c>
      <c r="C135" s="2" t="s">
        <v>192</v>
      </c>
      <c r="D135" s="1"/>
      <c r="E135" s="47">
        <v>25861583</v>
      </c>
      <c r="F135" s="18">
        <v>102.56</v>
      </c>
      <c r="G135" s="4">
        <f t="shared" si="58"/>
        <v>1.0256</v>
      </c>
      <c r="H135" s="48">
        <v>136306.31</v>
      </c>
      <c r="I135" s="47">
        <v>9437.74</v>
      </c>
      <c r="J135" s="47">
        <v>0</v>
      </c>
      <c r="K135" s="47">
        <v>11270.55</v>
      </c>
      <c r="L135" s="56">
        <f t="shared" si="49"/>
        <v>157014.59999999998</v>
      </c>
      <c r="M135" s="47">
        <v>0</v>
      </c>
      <c r="N135" s="47">
        <v>439480.27</v>
      </c>
      <c r="O135" s="47">
        <v>0</v>
      </c>
      <c r="P135" s="5">
        <f t="shared" si="47"/>
        <v>439480.27</v>
      </c>
      <c r="Q135" s="47">
        <v>0</v>
      </c>
      <c r="R135" s="47">
        <v>0</v>
      </c>
      <c r="S135" s="5">
        <f t="shared" si="59"/>
        <v>0</v>
      </c>
      <c r="T135" s="5">
        <f t="shared" si="61"/>
        <v>596494.87</v>
      </c>
      <c r="U135" s="6">
        <f t="shared" si="50"/>
        <v>0</v>
      </c>
      <c r="V135" s="6">
        <f t="shared" si="51"/>
        <v>1.6993556426920968</v>
      </c>
      <c r="W135" s="6">
        <f t="shared" si="52"/>
        <v>0.6071345284625461</v>
      </c>
      <c r="X135" s="62">
        <v>0.185</v>
      </c>
      <c r="Y135" s="14">
        <f t="shared" si="60"/>
        <v>2.1214901711546426</v>
      </c>
      <c r="Z135" s="16">
        <v>91769.9074074074</v>
      </c>
      <c r="AA135" s="32">
        <f t="shared" si="53"/>
        <v>1946.8895657258643</v>
      </c>
      <c r="AB135" s="35"/>
      <c r="AC135" s="2">
        <f t="shared" si="48"/>
        <v>25216052.06708268</v>
      </c>
      <c r="AD135" s="6">
        <f t="shared" si="54"/>
        <v>0.6226771723911873</v>
      </c>
      <c r="AE135" s="6">
        <f t="shared" si="55"/>
        <v>1.7428591471450146</v>
      </c>
      <c r="AF135" s="6">
        <f t="shared" si="56"/>
        <v>0</v>
      </c>
      <c r="AG135" s="6">
        <f t="shared" si="57"/>
        <v>2.3655363195362016</v>
      </c>
    </row>
    <row r="136" spans="1:33" ht="12.75">
      <c r="A136" s="1" t="s">
        <v>270</v>
      </c>
      <c r="B136" s="1" t="s">
        <v>271</v>
      </c>
      <c r="C136" s="2" t="s">
        <v>272</v>
      </c>
      <c r="D136" s="1"/>
      <c r="E136" s="47">
        <v>348977270</v>
      </c>
      <c r="F136" s="18">
        <v>88.75</v>
      </c>
      <c r="G136" s="4">
        <f t="shared" si="58"/>
        <v>0.8875</v>
      </c>
      <c r="H136" s="54">
        <v>3394113.77</v>
      </c>
      <c r="I136" s="47">
        <v>0</v>
      </c>
      <c r="J136" s="47">
        <v>0</v>
      </c>
      <c r="K136" s="47">
        <v>39445.38</v>
      </c>
      <c r="L136" s="56">
        <f t="shared" si="49"/>
        <v>3433559.15</v>
      </c>
      <c r="M136" s="47">
        <v>6639107</v>
      </c>
      <c r="N136" s="47">
        <v>0</v>
      </c>
      <c r="O136" s="47">
        <v>0</v>
      </c>
      <c r="P136" s="5">
        <f t="shared" si="47"/>
        <v>6639107</v>
      </c>
      <c r="Q136" s="47">
        <v>2933983.99</v>
      </c>
      <c r="R136" s="47">
        <v>0</v>
      </c>
      <c r="S136" s="5">
        <f t="shared" si="59"/>
        <v>2933983.99</v>
      </c>
      <c r="T136" s="5">
        <f t="shared" si="61"/>
        <v>13006650.14</v>
      </c>
      <c r="U136" s="6">
        <f t="shared" si="50"/>
        <v>0.8407378480552616</v>
      </c>
      <c r="V136" s="6">
        <f t="shared" si="51"/>
        <v>1.9024468269810235</v>
      </c>
      <c r="W136" s="6">
        <f t="shared" si="52"/>
        <v>0.9838919165136456</v>
      </c>
      <c r="X136" s="64"/>
      <c r="Y136" s="14">
        <f t="shared" si="60"/>
        <v>3.727076591549931</v>
      </c>
      <c r="Z136" s="16">
        <v>97645.1435246996</v>
      </c>
      <c r="AA136" s="32">
        <f t="shared" si="53"/>
        <v>3639.309287094412</v>
      </c>
      <c r="AB136" s="35"/>
      <c r="AC136" s="2">
        <f t="shared" si="48"/>
        <v>393213825.3521127</v>
      </c>
      <c r="AD136" s="6">
        <f t="shared" si="54"/>
        <v>0.8732040759058604</v>
      </c>
      <c r="AE136" s="6">
        <f t="shared" si="55"/>
        <v>1.6884215589456586</v>
      </c>
      <c r="AF136" s="6">
        <f t="shared" si="56"/>
        <v>0.7461548401490447</v>
      </c>
      <c r="AG136" s="6">
        <f t="shared" si="57"/>
        <v>3.3077804750005635</v>
      </c>
    </row>
    <row r="137" spans="1:33" ht="12.75">
      <c r="A137" s="1" t="s">
        <v>273</v>
      </c>
      <c r="B137" s="1" t="s">
        <v>274</v>
      </c>
      <c r="C137" s="2" t="s">
        <v>272</v>
      </c>
      <c r="D137" s="1"/>
      <c r="E137" s="47">
        <v>9300494</v>
      </c>
      <c r="F137" s="18">
        <v>100.01</v>
      </c>
      <c r="G137" s="4">
        <f t="shared" si="58"/>
        <v>1.0001</v>
      </c>
      <c r="H137" s="54">
        <v>81544.25</v>
      </c>
      <c r="I137" s="47">
        <v>5797.44</v>
      </c>
      <c r="J137" s="47">
        <v>0</v>
      </c>
      <c r="K137" s="47">
        <v>947.1</v>
      </c>
      <c r="L137" s="56">
        <f t="shared" si="49"/>
        <v>88288.79000000001</v>
      </c>
      <c r="M137" s="47">
        <v>149146</v>
      </c>
      <c r="N137" s="47">
        <v>0</v>
      </c>
      <c r="O137" s="47">
        <v>0</v>
      </c>
      <c r="P137" s="5">
        <f t="shared" si="47"/>
        <v>149146</v>
      </c>
      <c r="Q137" s="47">
        <v>186364.46</v>
      </c>
      <c r="R137" s="47">
        <v>0</v>
      </c>
      <c r="S137" s="5">
        <f t="shared" si="59"/>
        <v>186364.46</v>
      </c>
      <c r="T137" s="5">
        <f t="shared" si="61"/>
        <v>423799.25</v>
      </c>
      <c r="U137" s="6">
        <f t="shared" si="50"/>
        <v>2.0038124856593638</v>
      </c>
      <c r="V137" s="6">
        <f aca="true" t="shared" si="62" ref="V137:V168">(P137/E137)*100</f>
        <v>1.603635247762108</v>
      </c>
      <c r="W137" s="6">
        <f aca="true" t="shared" si="63" ref="W137:W168">(L137/E137)*100</f>
        <v>0.9492914032308392</v>
      </c>
      <c r="X137" s="64"/>
      <c r="Y137" s="14">
        <f t="shared" si="60"/>
        <v>4.556739136652311</v>
      </c>
      <c r="Z137" s="16">
        <v>0</v>
      </c>
      <c r="AA137" s="32">
        <v>0</v>
      </c>
      <c r="AB137" s="35"/>
      <c r="AC137" s="2">
        <f t="shared" si="48"/>
        <v>9299564.04359564</v>
      </c>
      <c r="AD137" s="6">
        <f t="shared" si="54"/>
        <v>0.9493863323711623</v>
      </c>
      <c r="AE137" s="6">
        <f t="shared" si="55"/>
        <v>1.6037956112868845</v>
      </c>
      <c r="AF137" s="6">
        <f t="shared" si="56"/>
        <v>2.00401286690793</v>
      </c>
      <c r="AG137" s="6">
        <f t="shared" si="57"/>
        <v>4.557194810565977</v>
      </c>
    </row>
    <row r="138" spans="1:33" ht="12.75">
      <c r="A138" s="1" t="s">
        <v>275</v>
      </c>
      <c r="B138" s="1" t="s">
        <v>276</v>
      </c>
      <c r="C138" s="2" t="s">
        <v>272</v>
      </c>
      <c r="D138" s="1"/>
      <c r="E138" s="47">
        <v>269020426</v>
      </c>
      <c r="F138" s="18">
        <v>94.6</v>
      </c>
      <c r="G138" s="4">
        <f t="shared" si="58"/>
        <v>0.946</v>
      </c>
      <c r="H138" s="54">
        <v>2411970.87</v>
      </c>
      <c r="I138" s="47">
        <v>172329.02</v>
      </c>
      <c r="J138" s="47">
        <v>0</v>
      </c>
      <c r="K138" s="47">
        <v>28152.49</v>
      </c>
      <c r="L138" s="56">
        <f t="shared" si="49"/>
        <v>2612452.3800000004</v>
      </c>
      <c r="M138" s="47">
        <v>5060131</v>
      </c>
      <c r="N138" s="47">
        <v>0</v>
      </c>
      <c r="O138" s="47">
        <v>0</v>
      </c>
      <c r="P138" s="5">
        <f t="shared" si="47"/>
        <v>5060131</v>
      </c>
      <c r="Q138" s="47">
        <v>2030043.22</v>
      </c>
      <c r="R138" s="47">
        <v>0</v>
      </c>
      <c r="S138" s="5">
        <f t="shared" si="59"/>
        <v>2030043.22</v>
      </c>
      <c r="T138" s="5">
        <f t="shared" si="61"/>
        <v>9702626.600000001</v>
      </c>
      <c r="U138" s="6">
        <f t="shared" si="50"/>
        <v>0.7546056075310802</v>
      </c>
      <c r="V138" s="6">
        <f t="shared" si="62"/>
        <v>1.8809467649865366</v>
      </c>
      <c r="W138" s="6">
        <f t="shared" si="63"/>
        <v>0.9710981499969821</v>
      </c>
      <c r="X138" s="64">
        <v>0.033</v>
      </c>
      <c r="Y138" s="14">
        <f t="shared" si="60"/>
        <v>3.5736505225146</v>
      </c>
      <c r="Z138" s="16">
        <v>105675.55220883535</v>
      </c>
      <c r="AA138" s="32">
        <f aca="true" t="shared" si="64" ref="AA138:AA201">(Z138/100)*Y138</f>
        <v>3776.474923681233</v>
      </c>
      <c r="AB138" s="35"/>
      <c r="AC138" s="2">
        <f t="shared" si="48"/>
        <v>284376771.6701903</v>
      </c>
      <c r="AD138" s="6">
        <f t="shared" si="54"/>
        <v>0.9186588498971452</v>
      </c>
      <c r="AE138" s="6">
        <f t="shared" si="55"/>
        <v>1.7793756396772635</v>
      </c>
      <c r="AF138" s="6">
        <f t="shared" si="56"/>
        <v>0.7138569047244019</v>
      </c>
      <c r="AG138" s="6">
        <f t="shared" si="57"/>
        <v>3.411891394298811</v>
      </c>
    </row>
    <row r="139" spans="1:33" ht="12.75">
      <c r="A139" s="1" t="s">
        <v>277</v>
      </c>
      <c r="B139" s="1" t="s">
        <v>278</v>
      </c>
      <c r="C139" s="2" t="s">
        <v>272</v>
      </c>
      <c r="D139" s="1"/>
      <c r="E139" s="47">
        <v>424442620</v>
      </c>
      <c r="F139" s="18">
        <v>90.34</v>
      </c>
      <c r="G139" s="4">
        <f t="shared" si="58"/>
        <v>0.9034</v>
      </c>
      <c r="H139" s="54">
        <v>3897668.01</v>
      </c>
      <c r="I139" s="47">
        <v>277242.86</v>
      </c>
      <c r="J139" s="47">
        <v>0</v>
      </c>
      <c r="K139" s="47">
        <v>45291.71</v>
      </c>
      <c r="L139" s="56">
        <f t="shared" si="49"/>
        <v>4220202.58</v>
      </c>
      <c r="M139" s="47">
        <v>5307561</v>
      </c>
      <c r="N139" s="47">
        <v>2331268.21</v>
      </c>
      <c r="O139" s="47">
        <v>0</v>
      </c>
      <c r="P139" s="5">
        <f t="shared" si="47"/>
        <v>7638829.21</v>
      </c>
      <c r="Q139" s="47">
        <v>3971200</v>
      </c>
      <c r="R139" s="47">
        <v>0</v>
      </c>
      <c r="S139" s="5">
        <f t="shared" si="59"/>
        <v>3971200</v>
      </c>
      <c r="T139" s="5">
        <f t="shared" si="61"/>
        <v>15830231.79</v>
      </c>
      <c r="U139" s="6">
        <f t="shared" si="50"/>
        <v>0.9356270583759942</v>
      </c>
      <c r="V139" s="6">
        <f t="shared" si="62"/>
        <v>1.7997318954444304</v>
      </c>
      <c r="W139" s="6">
        <f t="shared" si="63"/>
        <v>0.9942928398660813</v>
      </c>
      <c r="X139" s="64"/>
      <c r="Y139" s="14">
        <f t="shared" si="60"/>
        <v>3.729651793686506</v>
      </c>
      <c r="Z139" s="16">
        <v>86187.5962107756</v>
      </c>
      <c r="AA139" s="32">
        <f t="shared" si="64"/>
        <v>3214.4972280104757</v>
      </c>
      <c r="AB139" s="35"/>
      <c r="AC139" s="2">
        <f t="shared" si="48"/>
        <v>469828005.31326103</v>
      </c>
      <c r="AD139" s="6">
        <f t="shared" si="54"/>
        <v>0.8982441515350178</v>
      </c>
      <c r="AE139" s="6">
        <f t="shared" si="55"/>
        <v>1.625877794344498</v>
      </c>
      <c r="AF139" s="6">
        <f t="shared" si="56"/>
        <v>0.8452454845368733</v>
      </c>
      <c r="AG139" s="6">
        <f t="shared" si="57"/>
        <v>3.3693674304163888</v>
      </c>
    </row>
    <row r="140" spans="1:33" ht="12.75">
      <c r="A140" s="1" t="s">
        <v>279</v>
      </c>
      <c r="B140" s="1" t="s">
        <v>280</v>
      </c>
      <c r="C140" s="2" t="s">
        <v>272</v>
      </c>
      <c r="D140" s="1"/>
      <c r="E140" s="47">
        <v>338940529</v>
      </c>
      <c r="F140" s="18">
        <v>94.01</v>
      </c>
      <c r="G140" s="4">
        <f t="shared" si="58"/>
        <v>0.9401</v>
      </c>
      <c r="H140" s="54">
        <v>3053254.8</v>
      </c>
      <c r="I140" s="47">
        <v>217528.59</v>
      </c>
      <c r="J140" s="47">
        <v>0</v>
      </c>
      <c r="K140" s="47">
        <v>35536.51</v>
      </c>
      <c r="L140" s="56">
        <f t="shared" si="49"/>
        <v>3306319.8999999994</v>
      </c>
      <c r="M140" s="47">
        <v>3943969</v>
      </c>
      <c r="N140" s="47">
        <v>2115497.41</v>
      </c>
      <c r="O140" s="47">
        <v>0</v>
      </c>
      <c r="P140" s="5">
        <f t="shared" si="47"/>
        <v>6059466.41</v>
      </c>
      <c r="Q140" s="60">
        <v>1896706.45</v>
      </c>
      <c r="R140" s="47">
        <v>0</v>
      </c>
      <c r="S140" s="5">
        <f t="shared" si="59"/>
        <v>1896706.45</v>
      </c>
      <c r="T140" s="5">
        <f t="shared" si="61"/>
        <v>11262492.759999998</v>
      </c>
      <c r="U140" s="6">
        <f t="shared" si="50"/>
        <v>0.5595985984904154</v>
      </c>
      <c r="V140" s="6">
        <f t="shared" si="62"/>
        <v>1.7877668474400712</v>
      </c>
      <c r="W140" s="6">
        <f t="shared" si="63"/>
        <v>0.9754867350195229</v>
      </c>
      <c r="X140" s="64"/>
      <c r="Y140" s="14">
        <f t="shared" si="60"/>
        <v>3.322852180950009</v>
      </c>
      <c r="Z140" s="16">
        <v>122264.53488372093</v>
      </c>
      <c r="AA140" s="32">
        <f t="shared" si="64"/>
        <v>4062.669763912105</v>
      </c>
      <c r="AB140" s="35"/>
      <c r="AC140" s="2">
        <f t="shared" si="48"/>
        <v>360536675.88554406</v>
      </c>
      <c r="AD140" s="6">
        <f t="shared" si="54"/>
        <v>0.9170550795918535</v>
      </c>
      <c r="AE140" s="6">
        <f t="shared" si="55"/>
        <v>1.680679613278411</v>
      </c>
      <c r="AF140" s="6">
        <f t="shared" si="56"/>
        <v>0.5260786424408396</v>
      </c>
      <c r="AG140" s="6">
        <f t="shared" si="57"/>
        <v>3.123813335311104</v>
      </c>
    </row>
    <row r="141" spans="1:33" ht="12.75">
      <c r="A141" s="1" t="s">
        <v>281</v>
      </c>
      <c r="B141" s="1" t="s">
        <v>282</v>
      </c>
      <c r="C141" s="2" t="s">
        <v>272</v>
      </c>
      <c r="D141" s="3" t="s">
        <v>55</v>
      </c>
      <c r="E141" s="47">
        <v>313162584</v>
      </c>
      <c r="F141" s="18">
        <v>97.85</v>
      </c>
      <c r="G141" s="4">
        <f t="shared" si="58"/>
        <v>0.9784999999999999</v>
      </c>
      <c r="H141" s="54">
        <v>2688334.6</v>
      </c>
      <c r="I141" s="47">
        <v>191244.78</v>
      </c>
      <c r="J141" s="47">
        <v>0</v>
      </c>
      <c r="K141" s="47">
        <v>31242.66</v>
      </c>
      <c r="L141" s="56">
        <f t="shared" si="49"/>
        <v>2910822.04</v>
      </c>
      <c r="M141" s="47">
        <v>5363112.38</v>
      </c>
      <c r="N141" s="47">
        <v>0</v>
      </c>
      <c r="O141" s="47">
        <v>0</v>
      </c>
      <c r="P141" s="5">
        <f t="shared" si="47"/>
        <v>5363112.38</v>
      </c>
      <c r="Q141" s="47">
        <v>1979187.53</v>
      </c>
      <c r="R141" s="47">
        <v>124971</v>
      </c>
      <c r="S141" s="5">
        <f t="shared" si="59"/>
        <v>2104158.5300000003</v>
      </c>
      <c r="T141" s="5">
        <f t="shared" si="61"/>
        <v>10378092.95</v>
      </c>
      <c r="U141" s="6">
        <f t="shared" si="50"/>
        <v>0.671906108042588</v>
      </c>
      <c r="V141" s="6">
        <f t="shared" si="62"/>
        <v>1.7125648637514115</v>
      </c>
      <c r="W141" s="6">
        <f t="shared" si="63"/>
        <v>0.9294922793203162</v>
      </c>
      <c r="X141" s="64"/>
      <c r="Y141" s="14">
        <f t="shared" si="60"/>
        <v>3.3139632511143158</v>
      </c>
      <c r="Z141" s="16">
        <v>100783.88278388279</v>
      </c>
      <c r="AA141" s="32">
        <f t="shared" si="64"/>
        <v>3339.9408385040033</v>
      </c>
      <c r="AB141" s="35"/>
      <c r="AC141" s="2">
        <f t="shared" si="48"/>
        <v>320043519.67296886</v>
      </c>
      <c r="AD141" s="6">
        <f t="shared" si="54"/>
        <v>0.9095081953149293</v>
      </c>
      <c r="AE141" s="6">
        <f t="shared" si="55"/>
        <v>1.6757447191807562</v>
      </c>
      <c r="AF141" s="6">
        <f t="shared" si="56"/>
        <v>0.6184119997250374</v>
      </c>
      <c r="AG141" s="6">
        <f t="shared" si="57"/>
        <v>3.2427130412153575</v>
      </c>
    </row>
    <row r="142" spans="1:33" ht="12.75">
      <c r="A142" s="1" t="s">
        <v>283</v>
      </c>
      <c r="B142" s="1" t="s">
        <v>284</v>
      </c>
      <c r="C142" s="2" t="s">
        <v>272</v>
      </c>
      <c r="D142" s="1"/>
      <c r="E142" s="47">
        <v>77719640</v>
      </c>
      <c r="F142" s="18">
        <v>100.94</v>
      </c>
      <c r="G142" s="4">
        <f t="shared" si="58"/>
        <v>1.0094</v>
      </c>
      <c r="H142" s="54">
        <v>649794.82</v>
      </c>
      <c r="I142" s="47">
        <v>46209.9</v>
      </c>
      <c r="J142" s="47">
        <v>0</v>
      </c>
      <c r="K142" s="47">
        <v>7549.07</v>
      </c>
      <c r="L142" s="56">
        <f t="shared" si="49"/>
        <v>703553.7899999999</v>
      </c>
      <c r="M142" s="47">
        <v>1054655</v>
      </c>
      <c r="N142" s="47">
        <v>0</v>
      </c>
      <c r="O142" s="47">
        <v>0</v>
      </c>
      <c r="P142" s="5">
        <f t="shared" si="47"/>
        <v>1054655</v>
      </c>
      <c r="Q142" s="47">
        <v>789068.25</v>
      </c>
      <c r="R142" s="47">
        <v>0</v>
      </c>
      <c r="S142" s="5">
        <f t="shared" si="59"/>
        <v>789068.25</v>
      </c>
      <c r="T142" s="5">
        <f t="shared" si="61"/>
        <v>2547277.04</v>
      </c>
      <c r="U142" s="6">
        <f t="shared" si="50"/>
        <v>1.0152752251554433</v>
      </c>
      <c r="V142" s="6">
        <f t="shared" si="62"/>
        <v>1.3569993376191656</v>
      </c>
      <c r="W142" s="6">
        <f t="shared" si="63"/>
        <v>0.9052458168874687</v>
      </c>
      <c r="X142" s="64"/>
      <c r="Y142" s="14">
        <f t="shared" si="60"/>
        <v>3.2775203796620778</v>
      </c>
      <c r="Z142" s="16">
        <v>75539.4970845481</v>
      </c>
      <c r="AA142" s="32">
        <f t="shared" si="64"/>
        <v>2475.822411640305</v>
      </c>
      <c r="AB142" s="35"/>
      <c r="AC142" s="2">
        <f t="shared" si="48"/>
        <v>76995878.73984544</v>
      </c>
      <c r="AD142" s="6">
        <f t="shared" si="54"/>
        <v>0.9137551275662112</v>
      </c>
      <c r="AE142" s="6">
        <f t="shared" si="55"/>
        <v>1.3697551313927858</v>
      </c>
      <c r="AF142" s="6">
        <f t="shared" si="56"/>
        <v>1.0248188122719046</v>
      </c>
      <c r="AG142" s="6">
        <f t="shared" si="57"/>
        <v>3.3083290712309017</v>
      </c>
    </row>
    <row r="143" spans="1:33" ht="12.75">
      <c r="A143" s="1" t="s">
        <v>285</v>
      </c>
      <c r="B143" s="1" t="s">
        <v>286</v>
      </c>
      <c r="C143" s="2" t="s">
        <v>272</v>
      </c>
      <c r="D143" s="3" t="s">
        <v>55</v>
      </c>
      <c r="E143" s="47">
        <v>793379315</v>
      </c>
      <c r="F143" s="18">
        <v>90.74</v>
      </c>
      <c r="G143" s="4">
        <f t="shared" si="58"/>
        <v>0.9074</v>
      </c>
      <c r="H143" s="54">
        <v>8023625.67</v>
      </c>
      <c r="I143" s="47">
        <v>0</v>
      </c>
      <c r="J143" s="47">
        <v>0</v>
      </c>
      <c r="K143" s="47">
        <v>93812.26</v>
      </c>
      <c r="L143" s="56">
        <f t="shared" si="49"/>
        <v>8117437.93</v>
      </c>
      <c r="M143" s="47">
        <v>7316282</v>
      </c>
      <c r="N143" s="47">
        <v>0</v>
      </c>
      <c r="O143" s="47">
        <v>0</v>
      </c>
      <c r="P143" s="5">
        <f t="shared" si="47"/>
        <v>7316282</v>
      </c>
      <c r="Q143" s="47">
        <v>20247040</v>
      </c>
      <c r="R143" s="47">
        <v>0</v>
      </c>
      <c r="S143" s="5">
        <f t="shared" si="59"/>
        <v>20247040</v>
      </c>
      <c r="T143" s="5">
        <f t="shared" si="61"/>
        <v>35680759.93</v>
      </c>
      <c r="U143" s="6">
        <f t="shared" si="50"/>
        <v>2.551999985026078</v>
      </c>
      <c r="V143" s="6">
        <f t="shared" si="62"/>
        <v>0.9221669712929181</v>
      </c>
      <c r="W143" s="6">
        <f t="shared" si="63"/>
        <v>1.0231471600693294</v>
      </c>
      <c r="X143" s="64"/>
      <c r="Y143" s="14">
        <f t="shared" si="60"/>
        <v>4.497314116388326</v>
      </c>
      <c r="Z143" s="16">
        <v>24655.07693787267</v>
      </c>
      <c r="AA143" s="32">
        <f t="shared" si="64"/>
        <v>1108.8162555333502</v>
      </c>
      <c r="AB143" s="35"/>
      <c r="AC143" s="2">
        <f t="shared" si="48"/>
        <v>874343525.4573507</v>
      </c>
      <c r="AD143" s="6">
        <f t="shared" si="54"/>
        <v>0.9284037330469095</v>
      </c>
      <c r="AE143" s="6">
        <f t="shared" si="55"/>
        <v>0.8367743097511938</v>
      </c>
      <c r="AF143" s="6">
        <f t="shared" si="56"/>
        <v>2.315684786412663</v>
      </c>
      <c r="AG143" s="6">
        <f t="shared" si="57"/>
        <v>4.0808628292107665</v>
      </c>
    </row>
    <row r="144" spans="1:33" ht="12.75">
      <c r="A144" s="1" t="s">
        <v>287</v>
      </c>
      <c r="B144" s="1" t="s">
        <v>288</v>
      </c>
      <c r="C144" s="2" t="s">
        <v>272</v>
      </c>
      <c r="D144" s="3" t="s">
        <v>55</v>
      </c>
      <c r="E144" s="47">
        <v>4532837418</v>
      </c>
      <c r="F144" s="18">
        <v>90.08</v>
      </c>
      <c r="G144" s="4">
        <f t="shared" si="58"/>
        <v>0.9007999999999999</v>
      </c>
      <c r="H144" s="54">
        <v>41971826.88</v>
      </c>
      <c r="I144" s="47">
        <v>0</v>
      </c>
      <c r="J144" s="47">
        <v>0</v>
      </c>
      <c r="K144" s="47">
        <v>487588.62</v>
      </c>
      <c r="L144" s="56">
        <f t="shared" si="49"/>
        <v>42459415.5</v>
      </c>
      <c r="M144" s="47">
        <v>93903257.5</v>
      </c>
      <c r="N144" s="47">
        <v>0</v>
      </c>
      <c r="O144" s="47">
        <v>0</v>
      </c>
      <c r="P144" s="5">
        <f t="shared" si="47"/>
        <v>93903257.5</v>
      </c>
      <c r="Q144" s="47">
        <v>13050000</v>
      </c>
      <c r="R144" s="47">
        <v>453284</v>
      </c>
      <c r="S144" s="5">
        <f t="shared" si="59"/>
        <v>13503284</v>
      </c>
      <c r="T144" s="5">
        <f t="shared" si="61"/>
        <v>149865957</v>
      </c>
      <c r="U144" s="6">
        <f t="shared" si="50"/>
        <v>0.2978991469311949</v>
      </c>
      <c r="V144" s="6">
        <f t="shared" si="62"/>
        <v>2.0716220071584313</v>
      </c>
      <c r="W144" s="6">
        <f t="shared" si="63"/>
        <v>0.9367072229723639</v>
      </c>
      <c r="X144" s="64"/>
      <c r="Y144" s="14">
        <f t="shared" si="60"/>
        <v>3.30622837706199</v>
      </c>
      <c r="Z144" s="16">
        <v>137184.0525487862</v>
      </c>
      <c r="AA144" s="32">
        <f t="shared" si="64"/>
        <v>4535.618074171602</v>
      </c>
      <c r="AB144" s="35"/>
      <c r="AC144" s="2">
        <f t="shared" si="48"/>
        <v>5032013119.449379</v>
      </c>
      <c r="AD144" s="6">
        <f t="shared" si="54"/>
        <v>0.8437858664535053</v>
      </c>
      <c r="AE144" s="6">
        <f t="shared" si="55"/>
        <v>1.8661171040483144</v>
      </c>
      <c r="AF144" s="6">
        <f t="shared" si="56"/>
        <v>0.2593395464244731</v>
      </c>
      <c r="AG144" s="6">
        <f t="shared" si="57"/>
        <v>2.97825052205744</v>
      </c>
    </row>
    <row r="145" spans="1:33" ht="12.75">
      <c r="A145" s="1" t="s">
        <v>289</v>
      </c>
      <c r="B145" s="1" t="s">
        <v>290</v>
      </c>
      <c r="C145" s="2" t="s">
        <v>272</v>
      </c>
      <c r="D145" s="1"/>
      <c r="E145" s="47">
        <v>43314733</v>
      </c>
      <c r="F145" s="18">
        <v>94.43</v>
      </c>
      <c r="G145" s="4">
        <f t="shared" si="58"/>
        <v>0.9443</v>
      </c>
      <c r="H145" s="54">
        <v>386321.41</v>
      </c>
      <c r="I145" s="47">
        <v>27465.78</v>
      </c>
      <c r="J145" s="47">
        <v>0</v>
      </c>
      <c r="K145" s="47">
        <v>4486.94</v>
      </c>
      <c r="L145" s="56">
        <f t="shared" si="49"/>
        <v>418274.12999999995</v>
      </c>
      <c r="M145" s="47">
        <v>511349.5</v>
      </c>
      <c r="N145" s="47">
        <v>0</v>
      </c>
      <c r="O145" s="47">
        <v>0</v>
      </c>
      <c r="P145" s="5">
        <f t="shared" si="47"/>
        <v>511349.5</v>
      </c>
      <c r="Q145" s="47">
        <v>134638.77</v>
      </c>
      <c r="R145" s="47">
        <v>0</v>
      </c>
      <c r="S145" s="5">
        <f t="shared" si="59"/>
        <v>134638.77</v>
      </c>
      <c r="T145" s="5">
        <f t="shared" si="61"/>
        <v>1064262.4</v>
      </c>
      <c r="U145" s="6">
        <f t="shared" si="50"/>
        <v>0.31083827759021393</v>
      </c>
      <c r="V145" s="6">
        <f t="shared" si="62"/>
        <v>1.1805440426009322</v>
      </c>
      <c r="W145" s="6">
        <f t="shared" si="63"/>
        <v>0.9656624917900335</v>
      </c>
      <c r="X145" s="64"/>
      <c r="Y145" s="14">
        <f t="shared" si="60"/>
        <v>2.4570448119811794</v>
      </c>
      <c r="Z145" s="16">
        <v>85414.07766990291</v>
      </c>
      <c r="AA145" s="32">
        <f t="shared" si="64"/>
        <v>2098.6621640899243</v>
      </c>
      <c r="AB145" s="35"/>
      <c r="AC145" s="2">
        <f t="shared" si="48"/>
        <v>45869673.832468495</v>
      </c>
      <c r="AD145" s="6">
        <f t="shared" si="54"/>
        <v>0.9118750909973286</v>
      </c>
      <c r="AE145" s="6">
        <f t="shared" si="55"/>
        <v>1.11478773942806</v>
      </c>
      <c r="AF145" s="6">
        <f t="shared" si="56"/>
        <v>0.293524585528439</v>
      </c>
      <c r="AG145" s="6">
        <f t="shared" si="57"/>
        <v>2.320187415953828</v>
      </c>
    </row>
    <row r="146" spans="1:33" ht="12.75">
      <c r="A146" s="1" t="s">
        <v>291</v>
      </c>
      <c r="B146" s="1" t="s">
        <v>292</v>
      </c>
      <c r="C146" s="2" t="s">
        <v>272</v>
      </c>
      <c r="D146" s="1"/>
      <c r="E146" s="47">
        <v>173773593</v>
      </c>
      <c r="F146" s="18">
        <v>102.96</v>
      </c>
      <c r="G146" s="4">
        <f t="shared" si="58"/>
        <v>1.0295999999999998</v>
      </c>
      <c r="H146" s="54">
        <v>1414099.21</v>
      </c>
      <c r="I146" s="47">
        <v>101464.64</v>
      </c>
      <c r="J146" s="47">
        <v>0</v>
      </c>
      <c r="K146" s="47">
        <v>16575.75</v>
      </c>
      <c r="L146" s="56">
        <f t="shared" si="49"/>
        <v>1532139.5999999999</v>
      </c>
      <c r="M146" s="47">
        <v>2728963</v>
      </c>
      <c r="N146" s="47">
        <v>0</v>
      </c>
      <c r="O146" s="47">
        <v>0</v>
      </c>
      <c r="P146" s="5">
        <f t="shared" si="47"/>
        <v>2728963</v>
      </c>
      <c r="Q146" s="47">
        <v>2034000</v>
      </c>
      <c r="R146" s="47">
        <v>34754</v>
      </c>
      <c r="S146" s="5">
        <f t="shared" si="59"/>
        <v>2068754</v>
      </c>
      <c r="T146" s="5">
        <f t="shared" si="61"/>
        <v>6329856.6</v>
      </c>
      <c r="U146" s="6">
        <f t="shared" si="50"/>
        <v>1.1904881313008244</v>
      </c>
      <c r="V146" s="6">
        <f t="shared" si="62"/>
        <v>1.5704129453086695</v>
      </c>
      <c r="W146" s="6">
        <f t="shared" si="63"/>
        <v>0.8816872423188026</v>
      </c>
      <c r="X146" s="64"/>
      <c r="Y146" s="14">
        <f t="shared" si="60"/>
        <v>3.642588318928296</v>
      </c>
      <c r="Z146" s="16">
        <v>81691.29092032119</v>
      </c>
      <c r="AA146" s="32">
        <f t="shared" si="64"/>
        <v>2975.6774206453515</v>
      </c>
      <c r="AB146" s="35"/>
      <c r="AC146" s="2">
        <f t="shared" si="48"/>
        <v>168777770.979021</v>
      </c>
      <c r="AD146" s="6">
        <f t="shared" si="54"/>
        <v>0.9077851846914391</v>
      </c>
      <c r="AE146" s="6">
        <f t="shared" si="55"/>
        <v>1.616897168489806</v>
      </c>
      <c r="AF146" s="6">
        <f t="shared" si="56"/>
        <v>1.2051350057542976</v>
      </c>
      <c r="AG146" s="6">
        <f t="shared" si="57"/>
        <v>3.7504089331685733</v>
      </c>
    </row>
    <row r="147" spans="1:33" ht="12.75">
      <c r="A147" s="1" t="s">
        <v>293</v>
      </c>
      <c r="B147" s="1" t="s">
        <v>294</v>
      </c>
      <c r="C147" s="2" t="s">
        <v>272</v>
      </c>
      <c r="D147" s="1"/>
      <c r="E147" s="47">
        <v>484979260</v>
      </c>
      <c r="F147" s="18">
        <v>100.63</v>
      </c>
      <c r="G147" s="4">
        <f t="shared" si="58"/>
        <v>1.0063</v>
      </c>
      <c r="H147" s="54">
        <v>4114066.15</v>
      </c>
      <c r="I147" s="47">
        <v>0</v>
      </c>
      <c r="J147" s="47">
        <v>0</v>
      </c>
      <c r="K147" s="47">
        <v>47934.72</v>
      </c>
      <c r="L147" s="56">
        <f t="shared" si="49"/>
        <v>4162000.87</v>
      </c>
      <c r="M147" s="47">
        <v>8909808.5</v>
      </c>
      <c r="N147" s="47">
        <v>0</v>
      </c>
      <c r="O147" s="47">
        <v>0</v>
      </c>
      <c r="P147" s="5">
        <f t="shared" si="47"/>
        <v>8909808.5</v>
      </c>
      <c r="Q147" s="47">
        <v>4089409</v>
      </c>
      <c r="R147" s="47">
        <v>0</v>
      </c>
      <c r="S147" s="5">
        <f t="shared" si="59"/>
        <v>4089409</v>
      </c>
      <c r="T147" s="5">
        <f t="shared" si="61"/>
        <v>17161218.37</v>
      </c>
      <c r="U147" s="6">
        <f t="shared" si="50"/>
        <v>0.8432131716312982</v>
      </c>
      <c r="V147" s="6">
        <f t="shared" si="62"/>
        <v>1.8371524794689158</v>
      </c>
      <c r="W147" s="6">
        <f t="shared" si="63"/>
        <v>0.858181207584011</v>
      </c>
      <c r="X147" s="64"/>
      <c r="Y147" s="14">
        <f t="shared" si="60"/>
        <v>3.5385468586842252</v>
      </c>
      <c r="Z147" s="16">
        <v>101528.6362490547</v>
      </c>
      <c r="AA147" s="32">
        <f t="shared" si="64"/>
        <v>3592.638368655859</v>
      </c>
      <c r="AB147" s="35"/>
      <c r="AC147" s="2">
        <f t="shared" si="48"/>
        <v>481943018.98042333</v>
      </c>
      <c r="AD147" s="6">
        <f t="shared" si="54"/>
        <v>0.8635877491917903</v>
      </c>
      <c r="AE147" s="6">
        <f t="shared" si="55"/>
        <v>1.84872654008957</v>
      </c>
      <c r="AF147" s="6">
        <f t="shared" si="56"/>
        <v>0.8485254146125754</v>
      </c>
      <c r="AG147" s="6">
        <f t="shared" si="57"/>
        <v>3.5608397038939357</v>
      </c>
    </row>
    <row r="148" spans="1:33" ht="12.75">
      <c r="A148" s="1" t="s">
        <v>295</v>
      </c>
      <c r="B148" s="1" t="s">
        <v>296</v>
      </c>
      <c r="C148" s="2" t="s">
        <v>272</v>
      </c>
      <c r="D148" s="1"/>
      <c r="E148" s="47">
        <v>93092390</v>
      </c>
      <c r="F148" s="18">
        <v>62.03</v>
      </c>
      <c r="G148" s="4">
        <f t="shared" si="58"/>
        <v>0.6203</v>
      </c>
      <c r="H148" s="54">
        <v>1163424.56</v>
      </c>
      <c r="I148" s="47">
        <v>82768.21</v>
      </c>
      <c r="J148" s="47">
        <v>0</v>
      </c>
      <c r="K148" s="47">
        <v>13521.41</v>
      </c>
      <c r="L148" s="56">
        <f t="shared" si="49"/>
        <v>1259714.18</v>
      </c>
      <c r="M148" s="47">
        <v>1410149.5</v>
      </c>
      <c r="N148" s="47">
        <v>833586.56</v>
      </c>
      <c r="O148" s="47">
        <v>0</v>
      </c>
      <c r="P148" s="5">
        <f t="shared" si="47"/>
        <v>2243736.06</v>
      </c>
      <c r="Q148" s="47">
        <v>593060.54</v>
      </c>
      <c r="R148" s="47">
        <v>0</v>
      </c>
      <c r="S148" s="5">
        <f t="shared" si="59"/>
        <v>593060.54</v>
      </c>
      <c r="T148" s="5">
        <f t="shared" si="61"/>
        <v>4096510.7800000003</v>
      </c>
      <c r="U148" s="6">
        <f t="shared" si="50"/>
        <v>0.6370666173679718</v>
      </c>
      <c r="V148" s="6">
        <f t="shared" si="62"/>
        <v>2.4102250033541948</v>
      </c>
      <c r="W148" s="6">
        <f t="shared" si="63"/>
        <v>1.3531870650221784</v>
      </c>
      <c r="X148" s="64">
        <v>0.003</v>
      </c>
      <c r="Y148" s="14">
        <f t="shared" si="60"/>
        <v>4.397478685744345</v>
      </c>
      <c r="Z148" s="16">
        <v>83867.27158948686</v>
      </c>
      <c r="AA148" s="32">
        <f t="shared" si="64"/>
        <v>3688.0453924630074</v>
      </c>
      <c r="AB148" s="35"/>
      <c r="AC148" s="2">
        <f t="shared" si="48"/>
        <v>150076398.5168467</v>
      </c>
      <c r="AD148" s="6">
        <f t="shared" si="54"/>
        <v>0.8393819364332573</v>
      </c>
      <c r="AE148" s="6">
        <f t="shared" si="55"/>
        <v>1.495062569580607</v>
      </c>
      <c r="AF148" s="6">
        <f t="shared" si="56"/>
        <v>0.39517242275335285</v>
      </c>
      <c r="AG148" s="6">
        <f t="shared" si="57"/>
        <v>2.7296169287672174</v>
      </c>
    </row>
    <row r="149" spans="1:33" ht="12.75">
      <c r="A149" s="1" t="s">
        <v>297</v>
      </c>
      <c r="B149" s="1" t="s">
        <v>298</v>
      </c>
      <c r="C149" s="2" t="s">
        <v>272</v>
      </c>
      <c r="D149" s="1"/>
      <c r="E149" s="47">
        <v>363156369</v>
      </c>
      <c r="F149" s="18">
        <v>101.67</v>
      </c>
      <c r="G149" s="4">
        <f t="shared" si="58"/>
        <v>1.0167</v>
      </c>
      <c r="H149" s="54">
        <v>3144393.74</v>
      </c>
      <c r="I149" s="47">
        <v>0</v>
      </c>
      <c r="J149" s="47">
        <v>0</v>
      </c>
      <c r="K149" s="47">
        <v>36913.68</v>
      </c>
      <c r="L149" s="56">
        <f t="shared" si="49"/>
        <v>3181307.4200000004</v>
      </c>
      <c r="M149" s="47">
        <v>3334674</v>
      </c>
      <c r="N149" s="47">
        <v>0</v>
      </c>
      <c r="O149" s="47">
        <v>0</v>
      </c>
      <c r="P149" s="5">
        <f t="shared" si="47"/>
        <v>3334674</v>
      </c>
      <c r="Q149" s="47">
        <v>4155117</v>
      </c>
      <c r="R149" s="47">
        <v>0</v>
      </c>
      <c r="S149" s="5">
        <f t="shared" si="59"/>
        <v>4155117</v>
      </c>
      <c r="T149" s="5">
        <f t="shared" si="61"/>
        <v>10671098.42</v>
      </c>
      <c r="U149" s="6">
        <f t="shared" si="50"/>
        <v>1.1441674591696338</v>
      </c>
      <c r="V149" s="6">
        <f t="shared" si="62"/>
        <v>0.9182474230542822</v>
      </c>
      <c r="W149" s="6">
        <f t="shared" si="63"/>
        <v>0.8760158685252194</v>
      </c>
      <c r="X149" s="64"/>
      <c r="Y149" s="14">
        <f t="shared" si="60"/>
        <v>2.938430750749135</v>
      </c>
      <c r="Z149" s="16">
        <v>69920.68027210885</v>
      </c>
      <c r="AA149" s="32">
        <f t="shared" si="64"/>
        <v>2054.5707702486307</v>
      </c>
      <c r="AB149" s="35"/>
      <c r="AC149" s="2">
        <f t="shared" si="48"/>
        <v>357191274.71230453</v>
      </c>
      <c r="AD149" s="6">
        <f t="shared" si="54"/>
        <v>0.8906453335295904</v>
      </c>
      <c r="AE149" s="6">
        <f t="shared" si="55"/>
        <v>0.9335821550192888</v>
      </c>
      <c r="AF149" s="6">
        <f t="shared" si="56"/>
        <v>1.1632750557377667</v>
      </c>
      <c r="AG149" s="6">
        <f t="shared" si="57"/>
        <v>2.9875025442866456</v>
      </c>
    </row>
    <row r="150" spans="1:33" ht="12.75">
      <c r="A150" s="1" t="s">
        <v>299</v>
      </c>
      <c r="B150" s="1" t="s">
        <v>300</v>
      </c>
      <c r="C150" s="2" t="s">
        <v>272</v>
      </c>
      <c r="D150" s="3" t="s">
        <v>55</v>
      </c>
      <c r="E150" s="47">
        <v>2225996867</v>
      </c>
      <c r="F150" s="18">
        <v>94.45</v>
      </c>
      <c r="G150" s="4">
        <f t="shared" si="58"/>
        <v>0.9445</v>
      </c>
      <c r="H150" s="54">
        <v>19938460.98</v>
      </c>
      <c r="I150" s="47">
        <v>1418694.69</v>
      </c>
      <c r="J150" s="47">
        <v>0</v>
      </c>
      <c r="K150" s="47">
        <v>231764.73</v>
      </c>
      <c r="L150" s="56">
        <f t="shared" si="49"/>
        <v>21588920.400000002</v>
      </c>
      <c r="M150" s="47">
        <v>26770587</v>
      </c>
      <c r="N150" s="47">
        <v>10592389.49</v>
      </c>
      <c r="O150" s="47">
        <v>0</v>
      </c>
      <c r="P150" s="5">
        <f t="shared" si="47"/>
        <v>37362976.49</v>
      </c>
      <c r="Q150" s="47">
        <v>14987856</v>
      </c>
      <c r="R150" s="47">
        <v>0</v>
      </c>
      <c r="S150" s="5">
        <f t="shared" si="59"/>
        <v>14987856</v>
      </c>
      <c r="T150" s="5">
        <f t="shared" si="61"/>
        <v>73939752.89</v>
      </c>
      <c r="U150" s="6">
        <f t="shared" si="50"/>
        <v>0.6733098425335744</v>
      </c>
      <c r="V150" s="6">
        <f t="shared" si="62"/>
        <v>1.6784828875502638</v>
      </c>
      <c r="W150" s="6">
        <f t="shared" si="63"/>
        <v>0.9698540334917732</v>
      </c>
      <c r="X150" s="64"/>
      <c r="Y150" s="14">
        <f t="shared" si="60"/>
        <v>3.3216467635756115</v>
      </c>
      <c r="Z150" s="16">
        <v>104451.56629104438</v>
      </c>
      <c r="AA150" s="32">
        <f t="shared" si="64"/>
        <v>3469.51207121051</v>
      </c>
      <c r="AB150" s="35"/>
      <c r="AC150" s="2">
        <f t="shared" si="48"/>
        <v>2356799223.9280043</v>
      </c>
      <c r="AD150" s="6">
        <f t="shared" si="54"/>
        <v>0.9160271346329798</v>
      </c>
      <c r="AE150" s="6">
        <f t="shared" si="55"/>
        <v>1.5853270872912242</v>
      </c>
      <c r="AF150" s="6">
        <f t="shared" si="56"/>
        <v>0.635941146272961</v>
      </c>
      <c r="AG150" s="6">
        <f t="shared" si="57"/>
        <v>3.1372953681971647</v>
      </c>
    </row>
    <row r="151" spans="1:33" ht="12.75">
      <c r="A151" s="1" t="s">
        <v>301</v>
      </c>
      <c r="B151" s="1" t="s">
        <v>302</v>
      </c>
      <c r="C151" s="2" t="s">
        <v>272</v>
      </c>
      <c r="D151" s="1"/>
      <c r="E151" s="47">
        <v>672693785</v>
      </c>
      <c r="F151" s="18">
        <v>94.47</v>
      </c>
      <c r="G151" s="4">
        <f t="shared" si="58"/>
        <v>0.9447</v>
      </c>
      <c r="H151" s="54">
        <v>5960403.45</v>
      </c>
      <c r="I151" s="47">
        <v>424262.7</v>
      </c>
      <c r="J151" s="47">
        <v>0</v>
      </c>
      <c r="K151" s="47">
        <v>69309.58</v>
      </c>
      <c r="L151" s="56">
        <f t="shared" si="49"/>
        <v>6453975.73</v>
      </c>
      <c r="M151" s="47">
        <v>11992750</v>
      </c>
      <c r="N151" s="47">
        <v>0</v>
      </c>
      <c r="O151" s="47">
        <v>0</v>
      </c>
      <c r="P151" s="5">
        <f t="shared" si="47"/>
        <v>11992750</v>
      </c>
      <c r="Q151" s="47">
        <v>3410000</v>
      </c>
      <c r="R151" s="47">
        <v>0</v>
      </c>
      <c r="S151" s="5">
        <f t="shared" si="59"/>
        <v>3410000</v>
      </c>
      <c r="T151" s="5">
        <f t="shared" si="61"/>
        <v>21856725.73</v>
      </c>
      <c r="U151" s="6">
        <f t="shared" si="50"/>
        <v>0.5069171257468954</v>
      </c>
      <c r="V151" s="6">
        <f t="shared" si="62"/>
        <v>1.7827948269211376</v>
      </c>
      <c r="W151" s="6">
        <f t="shared" si="63"/>
        <v>0.9594225298216484</v>
      </c>
      <c r="X151" s="64">
        <v>0.002</v>
      </c>
      <c r="Y151" s="14">
        <f t="shared" si="60"/>
        <v>3.247134482489682</v>
      </c>
      <c r="Z151" s="16">
        <v>117042.75715800637</v>
      </c>
      <c r="AA151" s="32">
        <f t="shared" si="64"/>
        <v>3800.535726934285</v>
      </c>
      <c r="AB151" s="35"/>
      <c r="AC151" s="2">
        <f t="shared" si="48"/>
        <v>712071329.5225998</v>
      </c>
      <c r="AD151" s="6">
        <f t="shared" si="54"/>
        <v>0.9063664639225111</v>
      </c>
      <c r="AE151" s="6">
        <f t="shared" si="55"/>
        <v>1.6842062729923988</v>
      </c>
      <c r="AF151" s="6">
        <f t="shared" si="56"/>
        <v>0.478884608693092</v>
      </c>
      <c r="AG151" s="6">
        <f t="shared" si="57"/>
        <v>3.069457345608002</v>
      </c>
    </row>
    <row r="152" spans="1:33" ht="12.75">
      <c r="A152" s="1" t="s">
        <v>303</v>
      </c>
      <c r="B152" s="1" t="s">
        <v>304</v>
      </c>
      <c r="C152" s="2" t="s">
        <v>272</v>
      </c>
      <c r="D152" s="1"/>
      <c r="E152" s="47">
        <v>996894689</v>
      </c>
      <c r="F152" s="18">
        <v>85.51</v>
      </c>
      <c r="G152" s="4">
        <f t="shared" si="58"/>
        <v>0.8551000000000001</v>
      </c>
      <c r="H152" s="54">
        <v>9546849.18</v>
      </c>
      <c r="I152" s="47">
        <v>0</v>
      </c>
      <c r="J152" s="47">
        <v>0</v>
      </c>
      <c r="K152" s="47">
        <v>110890.41</v>
      </c>
      <c r="L152" s="56">
        <f t="shared" si="49"/>
        <v>9657739.59</v>
      </c>
      <c r="M152" s="47">
        <v>20357995</v>
      </c>
      <c r="N152" s="47">
        <v>0</v>
      </c>
      <c r="O152" s="47">
        <v>0</v>
      </c>
      <c r="P152" s="5">
        <f t="shared" si="47"/>
        <v>20357995</v>
      </c>
      <c r="Q152" s="47">
        <v>4783188</v>
      </c>
      <c r="R152" s="47">
        <v>0</v>
      </c>
      <c r="S152" s="5">
        <f t="shared" si="59"/>
        <v>4783188</v>
      </c>
      <c r="T152" s="5">
        <f t="shared" si="61"/>
        <v>34798922.59</v>
      </c>
      <c r="U152" s="6">
        <f t="shared" si="50"/>
        <v>0.4798087554060588</v>
      </c>
      <c r="V152" s="6">
        <f t="shared" si="62"/>
        <v>2.0421409828576187</v>
      </c>
      <c r="W152" s="6">
        <f t="shared" si="63"/>
        <v>0.9687823294241664</v>
      </c>
      <c r="X152" s="64"/>
      <c r="Y152" s="14">
        <f t="shared" si="60"/>
        <v>3.490732067687844</v>
      </c>
      <c r="Z152" s="16">
        <v>215511.41518737673</v>
      </c>
      <c r="AA152" s="32">
        <f t="shared" si="64"/>
        <v>7522.92607947365</v>
      </c>
      <c r="AB152" s="35"/>
      <c r="AC152" s="2">
        <f t="shared" si="48"/>
        <v>1165822347.093907</v>
      </c>
      <c r="AD152" s="6">
        <f t="shared" si="54"/>
        <v>0.8284057698906049</v>
      </c>
      <c r="AE152" s="6">
        <f t="shared" si="55"/>
        <v>1.7462347544415497</v>
      </c>
      <c r="AF152" s="6">
        <f t="shared" si="56"/>
        <v>0.41028446674772084</v>
      </c>
      <c r="AG152" s="6">
        <f t="shared" si="57"/>
        <v>2.984924991079876</v>
      </c>
    </row>
    <row r="153" spans="1:33" ht="12.75">
      <c r="A153" s="1" t="s">
        <v>305</v>
      </c>
      <c r="B153" s="1" t="s">
        <v>306</v>
      </c>
      <c r="C153" s="2" t="s">
        <v>272</v>
      </c>
      <c r="D153" s="1"/>
      <c r="E153" s="47">
        <v>397278362</v>
      </c>
      <c r="F153" s="18">
        <v>92.48</v>
      </c>
      <c r="G153" s="4">
        <f t="shared" si="58"/>
        <v>0.9248000000000001</v>
      </c>
      <c r="H153" s="54">
        <v>3561408.2</v>
      </c>
      <c r="I153" s="47">
        <v>0</v>
      </c>
      <c r="J153" s="47">
        <v>0</v>
      </c>
      <c r="K153" s="47">
        <v>41419.17</v>
      </c>
      <c r="L153" s="56">
        <f t="shared" si="49"/>
        <v>3602827.37</v>
      </c>
      <c r="M153" s="47">
        <v>7822385</v>
      </c>
      <c r="N153" s="47">
        <v>0</v>
      </c>
      <c r="O153" s="47">
        <v>0</v>
      </c>
      <c r="P153" s="5">
        <f t="shared" si="47"/>
        <v>7822385</v>
      </c>
      <c r="Q153" s="47">
        <v>3176000</v>
      </c>
      <c r="R153" s="47">
        <v>0</v>
      </c>
      <c r="S153" s="5">
        <f t="shared" si="59"/>
        <v>3176000</v>
      </c>
      <c r="T153" s="5">
        <f t="shared" si="61"/>
        <v>14601212.370000001</v>
      </c>
      <c r="U153" s="6">
        <f t="shared" si="50"/>
        <v>0.7994394620465134</v>
      </c>
      <c r="V153" s="6">
        <f t="shared" si="62"/>
        <v>1.968993468614835</v>
      </c>
      <c r="W153" s="6">
        <f t="shared" si="63"/>
        <v>0.9068773219519063</v>
      </c>
      <c r="X153" s="64">
        <v>0.015</v>
      </c>
      <c r="Y153" s="14">
        <f t="shared" si="60"/>
        <v>3.6603102526132547</v>
      </c>
      <c r="Z153" s="16">
        <v>136963.10756972112</v>
      </c>
      <c r="AA153" s="32">
        <f t="shared" si="64"/>
        <v>5013.274668672223</v>
      </c>
      <c r="AB153" s="35"/>
      <c r="AC153" s="2">
        <f t="shared" si="48"/>
        <v>429583003.8927335</v>
      </c>
      <c r="AD153" s="6">
        <f t="shared" si="54"/>
        <v>0.8386801473411232</v>
      </c>
      <c r="AE153" s="6">
        <f t="shared" si="55"/>
        <v>1.8209251597749994</v>
      </c>
      <c r="AF153" s="6">
        <f t="shared" si="56"/>
        <v>0.7393216145006156</v>
      </c>
      <c r="AG153" s="6">
        <f t="shared" si="57"/>
        <v>3.3989269216167384</v>
      </c>
    </row>
    <row r="154" spans="1:33" ht="12.75">
      <c r="A154" s="1" t="s">
        <v>307</v>
      </c>
      <c r="B154" s="1" t="s">
        <v>308</v>
      </c>
      <c r="C154" s="2" t="s">
        <v>272</v>
      </c>
      <c r="D154" s="1"/>
      <c r="E154" s="47">
        <v>23268200</v>
      </c>
      <c r="F154" s="18">
        <v>102.85</v>
      </c>
      <c r="G154" s="4">
        <f t="shared" si="58"/>
        <v>1.0285</v>
      </c>
      <c r="H154" s="54">
        <v>192799.93</v>
      </c>
      <c r="I154" s="47">
        <v>13707.24</v>
      </c>
      <c r="J154" s="47">
        <v>0</v>
      </c>
      <c r="K154" s="47">
        <v>2239.28</v>
      </c>
      <c r="L154" s="56">
        <f t="shared" si="49"/>
        <v>208746.44999999998</v>
      </c>
      <c r="M154" s="47">
        <v>664807.5</v>
      </c>
      <c r="N154" s="47">
        <v>0</v>
      </c>
      <c r="O154" s="47">
        <v>0</v>
      </c>
      <c r="P154" s="5">
        <f t="shared" si="47"/>
        <v>664807.5</v>
      </c>
      <c r="Q154" s="47">
        <v>196000</v>
      </c>
      <c r="R154" s="47">
        <v>0</v>
      </c>
      <c r="S154" s="5">
        <f t="shared" si="59"/>
        <v>196000</v>
      </c>
      <c r="T154" s="5">
        <f t="shared" si="61"/>
        <v>1069553.95</v>
      </c>
      <c r="U154" s="6">
        <f t="shared" si="50"/>
        <v>0.8423513636637128</v>
      </c>
      <c r="V154" s="6">
        <f t="shared" si="62"/>
        <v>2.8571505316268557</v>
      </c>
      <c r="W154" s="6">
        <f t="shared" si="63"/>
        <v>0.8971319225380562</v>
      </c>
      <c r="X154" s="64">
        <v>0.132</v>
      </c>
      <c r="Y154" s="14">
        <f t="shared" si="60"/>
        <v>4.4646338178286245</v>
      </c>
      <c r="Z154" s="16">
        <v>93188.18897637795</v>
      </c>
      <c r="AA154" s="32">
        <f t="shared" si="64"/>
        <v>4160.511399261416</v>
      </c>
      <c r="AB154" s="35"/>
      <c r="AC154" s="2">
        <f t="shared" si="48"/>
        <v>22623432.182790473</v>
      </c>
      <c r="AD154" s="6">
        <f t="shared" si="54"/>
        <v>0.9227001823303906</v>
      </c>
      <c r="AE154" s="6">
        <f t="shared" si="55"/>
        <v>2.938579321778221</v>
      </c>
      <c r="AF154" s="6">
        <f t="shared" si="56"/>
        <v>0.8663583775281284</v>
      </c>
      <c r="AG154" s="6">
        <f t="shared" si="57"/>
        <v>4.72763788163674</v>
      </c>
    </row>
    <row r="155" spans="1:33" ht="12.75">
      <c r="A155" s="1" t="s">
        <v>309</v>
      </c>
      <c r="B155" s="1" t="s">
        <v>310</v>
      </c>
      <c r="C155" s="2" t="s">
        <v>272</v>
      </c>
      <c r="D155" s="1"/>
      <c r="E155" s="47">
        <v>85203000</v>
      </c>
      <c r="F155" s="18">
        <v>99.3</v>
      </c>
      <c r="G155" s="4">
        <f t="shared" si="58"/>
        <v>0.993</v>
      </c>
      <c r="H155" s="54">
        <v>709644.18</v>
      </c>
      <c r="I155" s="47">
        <v>50518.04</v>
      </c>
      <c r="J155" s="47">
        <v>0</v>
      </c>
      <c r="K155" s="47">
        <v>8252.87</v>
      </c>
      <c r="L155" s="56">
        <f t="shared" si="49"/>
        <v>768415.0900000001</v>
      </c>
      <c r="M155" s="47">
        <v>1304337.5</v>
      </c>
      <c r="N155" s="47">
        <v>0</v>
      </c>
      <c r="O155" s="47">
        <v>0</v>
      </c>
      <c r="P155" s="5">
        <f t="shared" si="47"/>
        <v>1304337.5</v>
      </c>
      <c r="Q155" s="47">
        <v>667086.19</v>
      </c>
      <c r="R155" s="47">
        <v>0</v>
      </c>
      <c r="S155" s="5">
        <f aca="true" t="shared" si="65" ref="S155:S173">Q155+R155</f>
        <v>667086.19</v>
      </c>
      <c r="T155" s="5">
        <f t="shared" si="61"/>
        <v>2739838.7800000003</v>
      </c>
      <c r="U155" s="6">
        <f t="shared" si="50"/>
        <v>0.7829374435172469</v>
      </c>
      <c r="V155" s="6">
        <f t="shared" si="62"/>
        <v>1.530858655211671</v>
      </c>
      <c r="W155" s="6">
        <f t="shared" si="63"/>
        <v>0.9018638897691398</v>
      </c>
      <c r="X155" s="64">
        <v>0.015</v>
      </c>
      <c r="Y155" s="14">
        <f t="shared" si="60"/>
        <v>3.2006599884980576</v>
      </c>
      <c r="Z155" s="16">
        <v>106496.19047619047</v>
      </c>
      <c r="AA155" s="32">
        <f t="shared" si="64"/>
        <v>3408.580957846107</v>
      </c>
      <c r="AB155" s="35"/>
      <c r="AC155" s="2">
        <f aca="true" t="shared" si="66" ref="AC155:AC186">E155/G155</f>
        <v>85803625.37764351</v>
      </c>
      <c r="AD155" s="6">
        <f t="shared" si="54"/>
        <v>0.8955508425407556</v>
      </c>
      <c r="AE155" s="6">
        <f t="shared" si="55"/>
        <v>1.520142644625189</v>
      </c>
      <c r="AF155" s="6">
        <f t="shared" si="56"/>
        <v>0.7774568814126261</v>
      </c>
      <c r="AG155" s="6">
        <f t="shared" si="57"/>
        <v>3.1931503685785714</v>
      </c>
    </row>
    <row r="156" spans="1:33" ht="12.75">
      <c r="A156" s="1" t="s">
        <v>311</v>
      </c>
      <c r="B156" s="1" t="s">
        <v>312</v>
      </c>
      <c r="C156" s="2" t="s">
        <v>272</v>
      </c>
      <c r="D156" s="3" t="s">
        <v>55</v>
      </c>
      <c r="E156" s="47">
        <v>127526934</v>
      </c>
      <c r="F156" s="18">
        <v>102.95</v>
      </c>
      <c r="G156" s="4">
        <f t="shared" si="58"/>
        <v>1.0295</v>
      </c>
      <c r="H156" s="54">
        <v>1092745.72</v>
      </c>
      <c r="I156" s="47">
        <v>77689.5</v>
      </c>
      <c r="J156" s="47">
        <v>0</v>
      </c>
      <c r="K156" s="47">
        <v>12691.73</v>
      </c>
      <c r="L156" s="56">
        <f t="shared" si="49"/>
        <v>1183126.95</v>
      </c>
      <c r="M156" s="47">
        <v>2277220</v>
      </c>
      <c r="N156" s="47">
        <v>0</v>
      </c>
      <c r="O156" s="47">
        <v>0</v>
      </c>
      <c r="P156" s="5">
        <f t="shared" si="47"/>
        <v>2277220</v>
      </c>
      <c r="Q156" s="47">
        <v>803499.01</v>
      </c>
      <c r="R156" s="47">
        <v>0</v>
      </c>
      <c r="S156" s="5">
        <f t="shared" si="65"/>
        <v>803499.01</v>
      </c>
      <c r="T156" s="5">
        <f t="shared" si="61"/>
        <v>4263845.96</v>
      </c>
      <c r="U156" s="6">
        <f t="shared" si="50"/>
        <v>0.630062203173488</v>
      </c>
      <c r="V156" s="6">
        <f t="shared" si="62"/>
        <v>1.7856776828022856</v>
      </c>
      <c r="W156" s="6">
        <f t="shared" si="63"/>
        <v>0.9277467221159728</v>
      </c>
      <c r="X156" s="64"/>
      <c r="Y156" s="14">
        <f t="shared" si="60"/>
        <v>3.3434866080917462</v>
      </c>
      <c r="Z156" s="16">
        <v>86013.61141602634</v>
      </c>
      <c r="AA156" s="32">
        <f t="shared" si="64"/>
        <v>2875.853578830914</v>
      </c>
      <c r="AB156" s="35"/>
      <c r="AC156" s="2">
        <f t="shared" si="66"/>
        <v>123872689.65517241</v>
      </c>
      <c r="AD156" s="6">
        <f t="shared" si="54"/>
        <v>0.955115250418394</v>
      </c>
      <c r="AE156" s="6">
        <f t="shared" si="55"/>
        <v>1.838355174444953</v>
      </c>
      <c r="AF156" s="6">
        <f t="shared" si="56"/>
        <v>0.648649038167106</v>
      </c>
      <c r="AG156" s="6">
        <f t="shared" si="57"/>
        <v>3.4421194630304535</v>
      </c>
    </row>
    <row r="157" spans="1:33" ht="12.75">
      <c r="A157" s="1" t="s">
        <v>313</v>
      </c>
      <c r="B157" s="1" t="s">
        <v>314</v>
      </c>
      <c r="C157" s="2" t="s">
        <v>272</v>
      </c>
      <c r="D157" s="1"/>
      <c r="E157" s="47">
        <v>411174644</v>
      </c>
      <c r="F157" s="18">
        <v>96.62</v>
      </c>
      <c r="G157" s="4">
        <f t="shared" si="58"/>
        <v>0.9662000000000001</v>
      </c>
      <c r="H157" s="54">
        <v>3508523.55</v>
      </c>
      <c r="I157" s="47">
        <v>254371.27</v>
      </c>
      <c r="J157" s="47">
        <v>0</v>
      </c>
      <c r="K157" s="47">
        <v>41555.3</v>
      </c>
      <c r="L157" s="56">
        <f t="shared" si="49"/>
        <v>3804450.1199999996</v>
      </c>
      <c r="M157" s="47">
        <v>8922547.87</v>
      </c>
      <c r="N157" s="47">
        <v>0</v>
      </c>
      <c r="O157" s="47">
        <v>0</v>
      </c>
      <c r="P157" s="5">
        <f t="shared" si="47"/>
        <v>8922547.87</v>
      </c>
      <c r="Q157" s="47">
        <v>3737189.77</v>
      </c>
      <c r="R157" s="47">
        <v>0</v>
      </c>
      <c r="S157" s="5">
        <f t="shared" si="65"/>
        <v>3737189.77</v>
      </c>
      <c r="T157" s="5">
        <f t="shared" si="61"/>
        <v>16464187.759999998</v>
      </c>
      <c r="U157" s="6">
        <f t="shared" si="50"/>
        <v>0.9089056984749284</v>
      </c>
      <c r="V157" s="6">
        <f t="shared" si="62"/>
        <v>2.170014129081364</v>
      </c>
      <c r="W157" s="6">
        <f t="shared" si="63"/>
        <v>0.925263796179027</v>
      </c>
      <c r="X157" s="64">
        <v>0.007</v>
      </c>
      <c r="Y157" s="14">
        <f t="shared" si="60"/>
        <v>3.9971836237353187</v>
      </c>
      <c r="Z157" s="16">
        <v>69717.6499752107</v>
      </c>
      <c r="AA157" s="32">
        <f t="shared" si="64"/>
        <v>2786.7424876622326</v>
      </c>
      <c r="AB157" s="35"/>
      <c r="AC157" s="2">
        <f t="shared" si="66"/>
        <v>425558522.0451252</v>
      </c>
      <c r="AD157" s="6">
        <f t="shared" si="54"/>
        <v>0.8939898798681759</v>
      </c>
      <c r="AE157" s="6">
        <f t="shared" si="55"/>
        <v>2.0966676515184144</v>
      </c>
      <c r="AF157" s="6">
        <f t="shared" si="56"/>
        <v>0.8781846858664758</v>
      </c>
      <c r="AG157" s="6">
        <f t="shared" si="57"/>
        <v>3.8688422172530657</v>
      </c>
    </row>
    <row r="158" spans="1:33" ht="12.75">
      <c r="A158" s="1" t="s">
        <v>315</v>
      </c>
      <c r="B158" s="1" t="s">
        <v>316</v>
      </c>
      <c r="C158" s="2" t="s">
        <v>272</v>
      </c>
      <c r="D158" s="1"/>
      <c r="E158" s="47">
        <v>157523052</v>
      </c>
      <c r="F158" s="18">
        <v>101.39</v>
      </c>
      <c r="G158" s="4">
        <f t="shared" si="58"/>
        <v>1.0139</v>
      </c>
      <c r="H158" s="54">
        <v>1306339.47</v>
      </c>
      <c r="I158" s="47">
        <v>92940.78</v>
      </c>
      <c r="J158" s="47">
        <v>0</v>
      </c>
      <c r="K158" s="47">
        <v>15183.25</v>
      </c>
      <c r="L158" s="56">
        <f t="shared" si="49"/>
        <v>1414463.5</v>
      </c>
      <c r="M158" s="47">
        <v>2004121</v>
      </c>
      <c r="N158" s="47">
        <v>1307417.85</v>
      </c>
      <c r="O158" s="47">
        <v>0</v>
      </c>
      <c r="P158" s="5">
        <f t="shared" si="47"/>
        <v>3311538.85</v>
      </c>
      <c r="Q158" s="47">
        <v>1387297.06</v>
      </c>
      <c r="R158" s="47">
        <v>0</v>
      </c>
      <c r="S158" s="5">
        <f t="shared" si="65"/>
        <v>1387297.06</v>
      </c>
      <c r="T158" s="5">
        <f t="shared" si="61"/>
        <v>6113299.41</v>
      </c>
      <c r="U158" s="6">
        <f t="shared" si="50"/>
        <v>0.8806946300151676</v>
      </c>
      <c r="V158" s="6">
        <f t="shared" si="62"/>
        <v>2.102256658917452</v>
      </c>
      <c r="W158" s="6">
        <f t="shared" si="63"/>
        <v>0.8979406391897485</v>
      </c>
      <c r="X158" s="64">
        <v>0.022</v>
      </c>
      <c r="Y158" s="14">
        <f t="shared" si="60"/>
        <v>3.858891928122368</v>
      </c>
      <c r="Z158" s="16">
        <v>89474.16843595187</v>
      </c>
      <c r="AA158" s="32">
        <f t="shared" si="64"/>
        <v>3452.7114635295584</v>
      </c>
      <c r="AB158" s="35"/>
      <c r="AC158" s="2">
        <f t="shared" si="66"/>
        <v>155363499.35891113</v>
      </c>
      <c r="AD158" s="6">
        <f t="shared" si="54"/>
        <v>0.9104220140744862</v>
      </c>
      <c r="AE158" s="6">
        <f t="shared" si="55"/>
        <v>2.131478026476404</v>
      </c>
      <c r="AF158" s="6">
        <f t="shared" si="56"/>
        <v>0.8929362853723785</v>
      </c>
      <c r="AG158" s="6">
        <f t="shared" si="57"/>
        <v>3.9348363259232686</v>
      </c>
    </row>
    <row r="159" spans="1:33" ht="12.75">
      <c r="A159" s="1" t="s">
        <v>317</v>
      </c>
      <c r="B159" s="1" t="s">
        <v>318</v>
      </c>
      <c r="C159" s="2" t="s">
        <v>272</v>
      </c>
      <c r="D159" s="1"/>
      <c r="E159" s="47">
        <v>163052866</v>
      </c>
      <c r="F159" s="18">
        <v>98.96</v>
      </c>
      <c r="G159" s="4">
        <f t="shared" si="58"/>
        <v>0.9895999999999999</v>
      </c>
      <c r="H159" s="54">
        <v>1372737.79</v>
      </c>
      <c r="I159" s="47">
        <v>98255.56</v>
      </c>
      <c r="J159" s="47">
        <v>0</v>
      </c>
      <c r="K159" s="47">
        <v>16051.5</v>
      </c>
      <c r="L159" s="56">
        <f t="shared" si="49"/>
        <v>1487044.85</v>
      </c>
      <c r="M159" s="47">
        <v>3158383</v>
      </c>
      <c r="N159" s="47">
        <v>0</v>
      </c>
      <c r="O159" s="47">
        <v>0</v>
      </c>
      <c r="P159" s="5">
        <f t="shared" si="47"/>
        <v>3158383</v>
      </c>
      <c r="Q159" s="47">
        <v>1443538.7</v>
      </c>
      <c r="R159" s="47">
        <v>0</v>
      </c>
      <c r="S159" s="5">
        <f t="shared" si="65"/>
        <v>1443538.7</v>
      </c>
      <c r="T159" s="5">
        <f t="shared" si="61"/>
        <v>6088966.55</v>
      </c>
      <c r="U159" s="6">
        <f t="shared" si="50"/>
        <v>0.8853194276266201</v>
      </c>
      <c r="V159" s="6">
        <f t="shared" si="62"/>
        <v>1.9370300427592606</v>
      </c>
      <c r="W159" s="6">
        <f t="shared" si="63"/>
        <v>0.9120016633132962</v>
      </c>
      <c r="X159" s="64"/>
      <c r="Y159" s="14">
        <f t="shared" si="60"/>
        <v>3.7343511336991773</v>
      </c>
      <c r="Z159" s="16">
        <v>121916.5578358209</v>
      </c>
      <c r="AA159" s="32">
        <f t="shared" si="64"/>
        <v>4552.792359708991</v>
      </c>
      <c r="AB159" s="35"/>
      <c r="AC159" s="2">
        <f t="shared" si="66"/>
        <v>164766436.9442199</v>
      </c>
      <c r="AD159" s="6">
        <f t="shared" si="54"/>
        <v>0.902516846014838</v>
      </c>
      <c r="AE159" s="6">
        <f t="shared" si="55"/>
        <v>1.9168849303145643</v>
      </c>
      <c r="AF159" s="6">
        <f t="shared" si="56"/>
        <v>0.8761121055793033</v>
      </c>
      <c r="AG159" s="6">
        <f t="shared" si="57"/>
        <v>3.6955138819087052</v>
      </c>
    </row>
    <row r="160" spans="1:33" ht="12.75">
      <c r="A160" s="1" t="s">
        <v>319</v>
      </c>
      <c r="B160" s="1" t="s">
        <v>320</v>
      </c>
      <c r="C160" s="2" t="s">
        <v>272</v>
      </c>
      <c r="D160" s="1"/>
      <c r="E160" s="47">
        <v>169759797</v>
      </c>
      <c r="F160" s="18">
        <v>101.51</v>
      </c>
      <c r="G160" s="4">
        <f t="shared" si="58"/>
        <v>1.0151000000000001</v>
      </c>
      <c r="H160" s="54">
        <v>1415209.99</v>
      </c>
      <c r="I160" s="47">
        <v>100992.12</v>
      </c>
      <c r="J160" s="47">
        <v>0</v>
      </c>
      <c r="K160" s="47">
        <v>16498.55</v>
      </c>
      <c r="L160" s="56">
        <f t="shared" si="49"/>
        <v>1532700.66</v>
      </c>
      <c r="M160" s="47">
        <v>2691913</v>
      </c>
      <c r="N160" s="47">
        <v>0</v>
      </c>
      <c r="O160" s="47">
        <v>0</v>
      </c>
      <c r="P160" s="5">
        <f t="shared" si="47"/>
        <v>2691913</v>
      </c>
      <c r="Q160" s="47">
        <v>1905415.13</v>
      </c>
      <c r="R160" s="47">
        <v>0</v>
      </c>
      <c r="S160" s="5">
        <f t="shared" si="65"/>
        <v>1905415.13</v>
      </c>
      <c r="T160" s="5">
        <f t="shared" si="61"/>
        <v>6130028.79</v>
      </c>
      <c r="U160" s="6">
        <f t="shared" si="50"/>
        <v>1.1224183603376952</v>
      </c>
      <c r="V160" s="6">
        <f t="shared" si="62"/>
        <v>1.5857187906510042</v>
      </c>
      <c r="W160" s="6">
        <f t="shared" si="63"/>
        <v>0.9028643336561011</v>
      </c>
      <c r="X160" s="64"/>
      <c r="Y160" s="14">
        <f t="shared" si="60"/>
        <v>3.6110014846448006</v>
      </c>
      <c r="Z160" s="16">
        <v>90762.22871664549</v>
      </c>
      <c r="AA160" s="32">
        <f t="shared" si="64"/>
        <v>3277.4254264547785</v>
      </c>
      <c r="AB160" s="35"/>
      <c r="AC160" s="2">
        <f t="shared" si="66"/>
        <v>167234555.21623483</v>
      </c>
      <c r="AD160" s="6">
        <f t="shared" si="54"/>
        <v>0.9164975850943083</v>
      </c>
      <c r="AE160" s="6">
        <f t="shared" si="55"/>
        <v>1.6096631443898348</v>
      </c>
      <c r="AF160" s="6">
        <f t="shared" si="56"/>
        <v>1.1393668775787946</v>
      </c>
      <c r="AG160" s="6">
        <f t="shared" si="57"/>
        <v>3.6655276070629377</v>
      </c>
    </row>
    <row r="161" spans="1:33" ht="12.75">
      <c r="A161" s="1" t="s">
        <v>321</v>
      </c>
      <c r="B161" s="1" t="s">
        <v>322</v>
      </c>
      <c r="C161" s="2" t="s">
        <v>272</v>
      </c>
      <c r="D161" s="1"/>
      <c r="E161" s="47">
        <v>157716377</v>
      </c>
      <c r="F161" s="18">
        <v>101.4</v>
      </c>
      <c r="G161" s="4">
        <f t="shared" si="58"/>
        <v>1.014</v>
      </c>
      <c r="H161" s="54">
        <v>1328031.1</v>
      </c>
      <c r="I161" s="47">
        <v>94781.07</v>
      </c>
      <c r="J161" s="47">
        <v>0</v>
      </c>
      <c r="K161" s="47">
        <v>15483.89</v>
      </c>
      <c r="L161" s="56">
        <f t="shared" si="49"/>
        <v>1438296.06</v>
      </c>
      <c r="M161" s="47">
        <v>2371630</v>
      </c>
      <c r="N161" s="47">
        <v>0</v>
      </c>
      <c r="O161" s="47">
        <v>0</v>
      </c>
      <c r="P161" s="5">
        <f t="shared" si="47"/>
        <v>2371630</v>
      </c>
      <c r="Q161" s="47">
        <v>1652300</v>
      </c>
      <c r="R161" s="47">
        <v>0</v>
      </c>
      <c r="S161" s="5">
        <f t="shared" si="65"/>
        <v>1652300</v>
      </c>
      <c r="T161" s="5">
        <f t="shared" si="61"/>
        <v>5462226.0600000005</v>
      </c>
      <c r="U161" s="6">
        <f t="shared" si="50"/>
        <v>1.04764009383756</v>
      </c>
      <c r="V161" s="6">
        <f t="shared" si="62"/>
        <v>1.5037309663789702</v>
      </c>
      <c r="W161" s="6">
        <f t="shared" si="63"/>
        <v>0.9119509890846657</v>
      </c>
      <c r="X161" s="64">
        <v>0.002</v>
      </c>
      <c r="Y161" s="14">
        <f t="shared" si="60"/>
        <v>3.4613220493011965</v>
      </c>
      <c r="Z161" s="16">
        <v>99035.36036036036</v>
      </c>
      <c r="AA161" s="32">
        <f t="shared" si="64"/>
        <v>3427.93276475805</v>
      </c>
      <c r="AB161" s="35"/>
      <c r="AC161" s="2">
        <f t="shared" si="66"/>
        <v>155538833.33333334</v>
      </c>
      <c r="AD161" s="6">
        <f t="shared" si="54"/>
        <v>0.9247183029318509</v>
      </c>
      <c r="AE161" s="6">
        <f t="shared" si="55"/>
        <v>1.5247831999082757</v>
      </c>
      <c r="AF161" s="6">
        <f t="shared" si="56"/>
        <v>1.0623070551512859</v>
      </c>
      <c r="AG161" s="6">
        <f t="shared" si="57"/>
        <v>3.511808557991413</v>
      </c>
    </row>
    <row r="162" spans="1:33" ht="12.75">
      <c r="A162" s="1" t="s">
        <v>323</v>
      </c>
      <c r="B162" s="1" t="s">
        <v>324</v>
      </c>
      <c r="C162" s="2" t="s">
        <v>272</v>
      </c>
      <c r="D162" s="1"/>
      <c r="E162" s="47">
        <v>1637473710</v>
      </c>
      <c r="F162" s="18">
        <v>100.26</v>
      </c>
      <c r="G162" s="4">
        <f t="shared" si="58"/>
        <v>1.0026000000000002</v>
      </c>
      <c r="H162" s="54">
        <v>14114100.67</v>
      </c>
      <c r="I162" s="47">
        <v>0</v>
      </c>
      <c r="J162" s="47">
        <v>0</v>
      </c>
      <c r="K162" s="47">
        <v>164369.43</v>
      </c>
      <c r="L162" s="56">
        <f t="shared" si="49"/>
        <v>14278470.1</v>
      </c>
      <c r="M162" s="47">
        <v>25483041</v>
      </c>
      <c r="N162" s="47">
        <v>0</v>
      </c>
      <c r="O162" s="47">
        <v>0</v>
      </c>
      <c r="P162" s="5">
        <f t="shared" si="47"/>
        <v>25483041</v>
      </c>
      <c r="Q162" s="47">
        <v>10429249</v>
      </c>
      <c r="R162" s="47">
        <v>0</v>
      </c>
      <c r="S162" s="5">
        <f t="shared" si="65"/>
        <v>10429249</v>
      </c>
      <c r="T162" s="5">
        <f t="shared" si="61"/>
        <v>50190760.1</v>
      </c>
      <c r="U162" s="6">
        <f t="shared" si="50"/>
        <v>0.6369109278707138</v>
      </c>
      <c r="V162" s="6">
        <f t="shared" si="62"/>
        <v>1.556241229668353</v>
      </c>
      <c r="W162" s="6">
        <f t="shared" si="63"/>
        <v>0.8719816393265941</v>
      </c>
      <c r="X162" s="64"/>
      <c r="Y162" s="14">
        <f t="shared" si="60"/>
        <v>3.065133796865661</v>
      </c>
      <c r="Z162" s="16">
        <v>89008.44928597583</v>
      </c>
      <c r="AA162" s="32">
        <f t="shared" si="64"/>
        <v>2728.2280611304773</v>
      </c>
      <c r="AB162" s="35"/>
      <c r="AC162" s="2">
        <f t="shared" si="66"/>
        <v>1633227318.970676</v>
      </c>
      <c r="AD162" s="6">
        <f t="shared" si="54"/>
        <v>0.8742487915888435</v>
      </c>
      <c r="AE162" s="6">
        <f t="shared" si="55"/>
        <v>1.560287456865491</v>
      </c>
      <c r="AF162" s="6">
        <f t="shared" si="56"/>
        <v>0.6385668962831776</v>
      </c>
      <c r="AG162" s="6">
        <f t="shared" si="57"/>
        <v>3.0731031447375123</v>
      </c>
    </row>
    <row r="163" spans="1:33" ht="12.75">
      <c r="A163" s="1" t="s">
        <v>325</v>
      </c>
      <c r="B163" s="1" t="s">
        <v>326</v>
      </c>
      <c r="C163" s="2" t="s">
        <v>272</v>
      </c>
      <c r="D163" s="1"/>
      <c r="E163" s="47">
        <v>257073038</v>
      </c>
      <c r="F163" s="18">
        <v>94.74</v>
      </c>
      <c r="G163" s="4">
        <f t="shared" si="58"/>
        <v>0.9473999999999999</v>
      </c>
      <c r="H163" s="54">
        <v>2257768.07</v>
      </c>
      <c r="I163" s="47">
        <v>160622.99</v>
      </c>
      <c r="J163" s="47">
        <v>0</v>
      </c>
      <c r="K163" s="47">
        <v>26240.14</v>
      </c>
      <c r="L163" s="56">
        <f t="shared" si="49"/>
        <v>2444631.1999999997</v>
      </c>
      <c r="M163" s="47">
        <v>5398533</v>
      </c>
      <c r="N163" s="47">
        <v>0</v>
      </c>
      <c r="O163" s="47">
        <v>0</v>
      </c>
      <c r="P163" s="5">
        <f t="shared" si="47"/>
        <v>5398533</v>
      </c>
      <c r="Q163" s="47">
        <v>2512904.45</v>
      </c>
      <c r="R163" s="47">
        <v>0</v>
      </c>
      <c r="S163" s="5">
        <f t="shared" si="65"/>
        <v>2512904.45</v>
      </c>
      <c r="T163" s="5">
        <f t="shared" si="61"/>
        <v>10356068.649999999</v>
      </c>
      <c r="U163" s="6">
        <f t="shared" si="50"/>
        <v>0.9775060307958083</v>
      </c>
      <c r="V163" s="6">
        <f t="shared" si="62"/>
        <v>2.0999996895823827</v>
      </c>
      <c r="W163" s="6">
        <f t="shared" si="63"/>
        <v>0.9509481114857326</v>
      </c>
      <c r="X163" s="64"/>
      <c r="Y163" s="14">
        <f t="shared" si="60"/>
        <v>4.0284538318639225</v>
      </c>
      <c r="Z163" s="16">
        <v>79221.5541490858</v>
      </c>
      <c r="AA163" s="32">
        <f t="shared" si="64"/>
        <v>3191.403733780999</v>
      </c>
      <c r="AB163" s="35"/>
      <c r="AC163" s="2">
        <f t="shared" si="66"/>
        <v>271345828.5834917</v>
      </c>
      <c r="AD163" s="6">
        <f t="shared" si="54"/>
        <v>0.900928240821583</v>
      </c>
      <c r="AE163" s="6">
        <f t="shared" si="55"/>
        <v>1.9895397059103488</v>
      </c>
      <c r="AF163" s="6">
        <f t="shared" si="56"/>
        <v>0.9260892135759489</v>
      </c>
      <c r="AG163" s="6">
        <f t="shared" si="57"/>
        <v>3.8165571603078803</v>
      </c>
    </row>
    <row r="164" spans="1:33" ht="12.75">
      <c r="A164" s="1" t="s">
        <v>327</v>
      </c>
      <c r="B164" s="1" t="s">
        <v>328</v>
      </c>
      <c r="C164" s="2" t="s">
        <v>272</v>
      </c>
      <c r="D164" s="1"/>
      <c r="E164" s="47">
        <v>9703683</v>
      </c>
      <c r="F164" s="18">
        <v>70.85</v>
      </c>
      <c r="G164" s="4">
        <f aca="true" t="shared" si="67" ref="G164:G195">F164/100</f>
        <v>0.7084999999999999</v>
      </c>
      <c r="H164" s="54">
        <v>118189.06</v>
      </c>
      <c r="I164" s="47">
        <v>8402.73</v>
      </c>
      <c r="J164" s="47">
        <v>0</v>
      </c>
      <c r="K164" s="47">
        <v>1372.71</v>
      </c>
      <c r="L164" s="56">
        <f t="shared" si="49"/>
        <v>127964.5</v>
      </c>
      <c r="M164" s="47">
        <v>0</v>
      </c>
      <c r="N164" s="47">
        <v>0</v>
      </c>
      <c r="O164" s="47">
        <v>0</v>
      </c>
      <c r="P164" s="5">
        <f t="shared" si="47"/>
        <v>0</v>
      </c>
      <c r="Q164" s="47">
        <v>211055.15</v>
      </c>
      <c r="R164" s="47">
        <v>0</v>
      </c>
      <c r="S164" s="5">
        <f t="shared" si="65"/>
        <v>211055.15</v>
      </c>
      <c r="T164" s="5">
        <f t="shared" si="61"/>
        <v>339019.65</v>
      </c>
      <c r="U164" s="6">
        <f t="shared" si="50"/>
        <v>2.175000461165106</v>
      </c>
      <c r="V164" s="6">
        <f t="shared" si="62"/>
        <v>0</v>
      </c>
      <c r="W164" s="6">
        <f t="shared" si="63"/>
        <v>1.3187209433778908</v>
      </c>
      <c r="X164" s="64"/>
      <c r="Y164" s="14">
        <f t="shared" si="60"/>
        <v>3.4937214045429967</v>
      </c>
      <c r="Z164" s="16">
        <v>176867.2</v>
      </c>
      <c r="AA164" s="32">
        <f t="shared" si="64"/>
        <v>6179.247224015871</v>
      </c>
      <c r="AB164" s="35"/>
      <c r="AC164" s="2">
        <f t="shared" si="66"/>
        <v>13696094.565984476</v>
      </c>
      <c r="AD164" s="6">
        <f t="shared" si="54"/>
        <v>0.9343137883832354</v>
      </c>
      <c r="AE164" s="6">
        <f t="shared" si="55"/>
        <v>0</v>
      </c>
      <c r="AF164" s="6">
        <f t="shared" si="56"/>
        <v>1.5409878267354773</v>
      </c>
      <c r="AG164" s="6">
        <f t="shared" si="57"/>
        <v>2.475301615118713</v>
      </c>
    </row>
    <row r="165" spans="1:33" ht="12.75">
      <c r="A165" s="1" t="s">
        <v>329</v>
      </c>
      <c r="B165" s="1" t="s">
        <v>330</v>
      </c>
      <c r="C165" s="2" t="s">
        <v>272</v>
      </c>
      <c r="D165" s="1"/>
      <c r="E165" s="47">
        <v>324742336</v>
      </c>
      <c r="F165" s="18">
        <v>102.79</v>
      </c>
      <c r="G165" s="4">
        <f t="shared" si="67"/>
        <v>1.0279</v>
      </c>
      <c r="H165" s="54">
        <v>2658954.89</v>
      </c>
      <c r="I165" s="47">
        <v>0</v>
      </c>
      <c r="J165" s="47">
        <v>0</v>
      </c>
      <c r="K165" s="47">
        <v>30933.82</v>
      </c>
      <c r="L165" s="56">
        <f t="shared" si="49"/>
        <v>2689888.71</v>
      </c>
      <c r="M165" s="47">
        <v>4475676</v>
      </c>
      <c r="N165" s="47">
        <v>1733419.82</v>
      </c>
      <c r="O165" s="47">
        <v>0</v>
      </c>
      <c r="P165" s="5">
        <f t="shared" si="47"/>
        <v>6209095.82</v>
      </c>
      <c r="Q165" s="47">
        <v>2185969</v>
      </c>
      <c r="R165" s="47">
        <v>0</v>
      </c>
      <c r="S165" s="5">
        <f t="shared" si="65"/>
        <v>2185969</v>
      </c>
      <c r="T165" s="5">
        <f t="shared" si="61"/>
        <v>11084953.530000001</v>
      </c>
      <c r="U165" s="6">
        <f t="shared" si="50"/>
        <v>0.67313951944966</v>
      </c>
      <c r="V165" s="6">
        <f t="shared" si="62"/>
        <v>1.9120068841285913</v>
      </c>
      <c r="W165" s="6">
        <f t="shared" si="63"/>
        <v>0.8283147627539391</v>
      </c>
      <c r="X165" s="64"/>
      <c r="Y165" s="14">
        <f t="shared" si="60"/>
        <v>3.4134611663321905</v>
      </c>
      <c r="Z165" s="16">
        <v>97553.13609467456</v>
      </c>
      <c r="AA165" s="32">
        <f t="shared" si="64"/>
        <v>3329.938417130907</v>
      </c>
      <c r="AB165" s="35"/>
      <c r="AC165" s="2">
        <f t="shared" si="66"/>
        <v>315927946.29827803</v>
      </c>
      <c r="AD165" s="6">
        <f t="shared" si="54"/>
        <v>0.8514247446347741</v>
      </c>
      <c r="AE165" s="6">
        <f t="shared" si="55"/>
        <v>1.9653518761957791</v>
      </c>
      <c r="AF165" s="6">
        <f t="shared" si="56"/>
        <v>0.6919201120423055</v>
      </c>
      <c r="AG165" s="6">
        <f t="shared" si="57"/>
        <v>3.508696732872859</v>
      </c>
    </row>
    <row r="166" spans="1:33" ht="12.75">
      <c r="A166" s="1" t="s">
        <v>331</v>
      </c>
      <c r="B166" s="1" t="s">
        <v>332</v>
      </c>
      <c r="C166" s="2" t="s">
        <v>272</v>
      </c>
      <c r="D166" s="1"/>
      <c r="E166" s="47">
        <v>194604239</v>
      </c>
      <c r="F166" s="18">
        <v>99.51</v>
      </c>
      <c r="G166" s="4">
        <f t="shared" si="67"/>
        <v>0.9951000000000001</v>
      </c>
      <c r="H166" s="54">
        <v>1663375.13</v>
      </c>
      <c r="I166" s="47">
        <v>118380.78</v>
      </c>
      <c r="J166" s="47">
        <v>0</v>
      </c>
      <c r="K166" s="47">
        <v>19339.25</v>
      </c>
      <c r="L166" s="56">
        <f t="shared" si="49"/>
        <v>1801095.16</v>
      </c>
      <c r="M166" s="47">
        <v>2225155</v>
      </c>
      <c r="N166" s="47">
        <v>1596984.73</v>
      </c>
      <c r="O166" s="47">
        <v>0</v>
      </c>
      <c r="P166" s="5">
        <f t="shared" si="47"/>
        <v>3822139.73</v>
      </c>
      <c r="Q166" s="47">
        <v>1695912.74</v>
      </c>
      <c r="R166" s="47">
        <v>0</v>
      </c>
      <c r="S166" s="5">
        <f t="shared" si="65"/>
        <v>1695912.74</v>
      </c>
      <c r="T166" s="5">
        <f t="shared" si="61"/>
        <v>7319147.63</v>
      </c>
      <c r="U166" s="6">
        <f t="shared" si="50"/>
        <v>0.8714675223492948</v>
      </c>
      <c r="V166" s="6">
        <f t="shared" si="62"/>
        <v>1.9640577973226985</v>
      </c>
      <c r="W166" s="6">
        <f t="shared" si="63"/>
        <v>0.9255169205229902</v>
      </c>
      <c r="X166" s="64">
        <v>0.046</v>
      </c>
      <c r="Y166" s="14">
        <f t="shared" si="60"/>
        <v>3.715042240194984</v>
      </c>
      <c r="Z166" s="16">
        <v>86524.88123515439</v>
      </c>
      <c r="AA166" s="32">
        <f t="shared" si="64"/>
        <v>3214.4358861645287</v>
      </c>
      <c r="AB166" s="35"/>
      <c r="AC166" s="2">
        <f t="shared" si="66"/>
        <v>195562495.22661036</v>
      </c>
      <c r="AD166" s="6">
        <f t="shared" si="54"/>
        <v>0.9209818876124277</v>
      </c>
      <c r="AE166" s="6">
        <f t="shared" si="55"/>
        <v>1.9544339141158176</v>
      </c>
      <c r="AF166" s="6">
        <f t="shared" si="56"/>
        <v>0.8671973314897833</v>
      </c>
      <c r="AG166" s="6">
        <f t="shared" si="57"/>
        <v>3.7426131332180286</v>
      </c>
    </row>
    <row r="167" spans="1:33" ht="12.75">
      <c r="A167" s="1" t="s">
        <v>333</v>
      </c>
      <c r="B167" s="1" t="s">
        <v>334</v>
      </c>
      <c r="C167" s="2" t="s">
        <v>272</v>
      </c>
      <c r="D167" s="1"/>
      <c r="E167" s="47">
        <v>286243500</v>
      </c>
      <c r="F167" s="18">
        <v>98.24</v>
      </c>
      <c r="G167" s="4">
        <f t="shared" si="67"/>
        <v>0.9823999999999999</v>
      </c>
      <c r="H167" s="54">
        <v>2450404.78</v>
      </c>
      <c r="I167" s="47">
        <v>0</v>
      </c>
      <c r="J167" s="47">
        <v>0</v>
      </c>
      <c r="K167" s="47">
        <v>28526.13</v>
      </c>
      <c r="L167" s="56">
        <f t="shared" si="49"/>
        <v>2478930.9099999997</v>
      </c>
      <c r="M167" s="47">
        <v>3734950</v>
      </c>
      <c r="N167" s="47">
        <v>2238807.42</v>
      </c>
      <c r="O167" s="47">
        <v>0</v>
      </c>
      <c r="P167" s="5">
        <f t="shared" si="47"/>
        <v>5973757.42</v>
      </c>
      <c r="Q167" s="47">
        <v>1687002</v>
      </c>
      <c r="R167" s="47">
        <v>0</v>
      </c>
      <c r="S167" s="5">
        <f t="shared" si="65"/>
        <v>1687002</v>
      </c>
      <c r="T167" s="5">
        <f t="shared" si="61"/>
        <v>10139690.33</v>
      </c>
      <c r="U167" s="6">
        <f t="shared" si="50"/>
        <v>0.5893590596817045</v>
      </c>
      <c r="V167" s="6">
        <f t="shared" si="62"/>
        <v>2.086949544705819</v>
      </c>
      <c r="W167" s="6">
        <f t="shared" si="63"/>
        <v>0.8660217297510684</v>
      </c>
      <c r="X167" s="64">
        <v>0.012</v>
      </c>
      <c r="Y167" s="14">
        <f t="shared" si="60"/>
        <v>3.5303303341385917</v>
      </c>
      <c r="Z167" s="16">
        <v>104301.75272382757</v>
      </c>
      <c r="AA167" s="32">
        <f t="shared" si="64"/>
        <v>3682.1964154475095</v>
      </c>
      <c r="AB167" s="35"/>
      <c r="AC167" s="2">
        <f t="shared" si="66"/>
        <v>291371640.8794789</v>
      </c>
      <c r="AD167" s="6">
        <f t="shared" si="54"/>
        <v>0.8507797473074495</v>
      </c>
      <c r="AE167" s="6">
        <f t="shared" si="55"/>
        <v>2.050219232718996</v>
      </c>
      <c r="AF167" s="6">
        <f t="shared" si="56"/>
        <v>0.5789863402313065</v>
      </c>
      <c r="AG167" s="6">
        <f t="shared" si="57"/>
        <v>3.4799853202577524</v>
      </c>
    </row>
    <row r="168" spans="1:33" ht="12.75">
      <c r="A168" s="1" t="s">
        <v>335</v>
      </c>
      <c r="B168" s="1" t="s">
        <v>336</v>
      </c>
      <c r="C168" s="2" t="s">
        <v>272</v>
      </c>
      <c r="D168" s="1"/>
      <c r="E168" s="47">
        <v>3353939</v>
      </c>
      <c r="F168" s="18">
        <v>103.42</v>
      </c>
      <c r="G168" s="4">
        <f t="shared" si="67"/>
        <v>1.0342</v>
      </c>
      <c r="H168" s="54">
        <v>29429.73</v>
      </c>
      <c r="I168" s="47">
        <v>2092.33</v>
      </c>
      <c r="J168" s="47">
        <v>0</v>
      </c>
      <c r="K168" s="47">
        <v>341.81</v>
      </c>
      <c r="L168" s="56">
        <f t="shared" si="49"/>
        <v>31863.87</v>
      </c>
      <c r="M168" s="47">
        <v>46907</v>
      </c>
      <c r="N168" s="47">
        <v>0</v>
      </c>
      <c r="O168" s="47">
        <v>0</v>
      </c>
      <c r="P168" s="5">
        <f t="shared" si="47"/>
        <v>46907</v>
      </c>
      <c r="Q168" s="47">
        <v>36493.02</v>
      </c>
      <c r="R168" s="47">
        <v>0</v>
      </c>
      <c r="S168" s="5">
        <f t="shared" si="65"/>
        <v>36493.02</v>
      </c>
      <c r="T168" s="5">
        <f t="shared" si="61"/>
        <v>115263.88999999998</v>
      </c>
      <c r="U168" s="6">
        <f t="shared" si="50"/>
        <v>1.088064511608589</v>
      </c>
      <c r="V168" s="6">
        <f t="shared" si="62"/>
        <v>1.3985644938682547</v>
      </c>
      <c r="W168" s="6">
        <f t="shared" si="63"/>
        <v>0.9500432178402768</v>
      </c>
      <c r="X168" s="64"/>
      <c r="Y168" s="14">
        <f t="shared" si="60"/>
        <v>3.43667222331712</v>
      </c>
      <c r="Z168" s="16">
        <v>461933.3333333333</v>
      </c>
      <c r="AA168" s="32">
        <f t="shared" si="64"/>
        <v>15875.134556909548</v>
      </c>
      <c r="AB168" s="35"/>
      <c r="AC168" s="2">
        <f t="shared" si="66"/>
        <v>3243027.460839296</v>
      </c>
      <c r="AD168" s="6">
        <f t="shared" si="54"/>
        <v>0.9825346958904142</v>
      </c>
      <c r="AE168" s="6">
        <f t="shared" si="55"/>
        <v>1.4463953995585488</v>
      </c>
      <c r="AF168" s="6">
        <f t="shared" si="56"/>
        <v>1.1252763179056027</v>
      </c>
      <c r="AG168" s="6">
        <f t="shared" si="57"/>
        <v>3.554206413354565</v>
      </c>
    </row>
    <row r="169" spans="1:33" ht="12.75">
      <c r="A169" s="1" t="s">
        <v>337</v>
      </c>
      <c r="B169" s="1" t="s">
        <v>338</v>
      </c>
      <c r="C169" s="2" t="s">
        <v>272</v>
      </c>
      <c r="D169" s="1"/>
      <c r="E169" s="47">
        <v>1562335976</v>
      </c>
      <c r="F169" s="18">
        <v>72.93</v>
      </c>
      <c r="G169" s="4">
        <f t="shared" si="67"/>
        <v>0.7293000000000001</v>
      </c>
      <c r="H169" s="54">
        <v>17163552.76</v>
      </c>
      <c r="I169" s="47">
        <v>1230291.49</v>
      </c>
      <c r="J169" s="47">
        <v>0</v>
      </c>
      <c r="K169" s="47">
        <v>200986.28</v>
      </c>
      <c r="L169" s="56">
        <f t="shared" si="49"/>
        <v>18594830.53</v>
      </c>
      <c r="M169" s="47">
        <v>27405486.5</v>
      </c>
      <c r="N169" s="47">
        <v>11219347.03</v>
      </c>
      <c r="O169" s="47">
        <v>0</v>
      </c>
      <c r="P169" s="5">
        <f t="shared" si="47"/>
        <v>38624833.53</v>
      </c>
      <c r="Q169" s="47">
        <v>9504170</v>
      </c>
      <c r="R169" s="47">
        <v>0</v>
      </c>
      <c r="S169" s="5">
        <f t="shared" si="65"/>
        <v>9504170</v>
      </c>
      <c r="T169" s="5">
        <f t="shared" si="61"/>
        <v>66723834.06</v>
      </c>
      <c r="U169" s="6">
        <f t="shared" si="50"/>
        <v>0.608330739738403</v>
      </c>
      <c r="V169" s="6">
        <f aca="true" t="shared" si="68" ref="V169:V192">(P169/E169)*100</f>
        <v>2.4722488711352573</v>
      </c>
      <c r="W169" s="6">
        <f aca="true" t="shared" si="69" ref="W169:W192">(L169/E169)*100</f>
        <v>1.1901940949735896</v>
      </c>
      <c r="X169" s="64">
        <v>0.001</v>
      </c>
      <c r="Y169" s="14">
        <f t="shared" si="60"/>
        <v>4.26977370584725</v>
      </c>
      <c r="Z169" s="16">
        <v>128803.66741798147</v>
      </c>
      <c r="AA169" s="32">
        <f t="shared" si="64"/>
        <v>5499.6251235799145</v>
      </c>
      <c r="AB169" s="35"/>
      <c r="AC169" s="2">
        <f t="shared" si="66"/>
        <v>2142240471.6851773</v>
      </c>
      <c r="AD169" s="6">
        <f t="shared" si="54"/>
        <v>0.8680085534642392</v>
      </c>
      <c r="AE169" s="6">
        <f t="shared" si="55"/>
        <v>1.8030111017189432</v>
      </c>
      <c r="AF169" s="6">
        <f t="shared" si="56"/>
        <v>0.4436556084912174</v>
      </c>
      <c r="AG169" s="6">
        <f t="shared" si="57"/>
        <v>3.1146752636743997</v>
      </c>
    </row>
    <row r="170" spans="1:33" ht="12.75">
      <c r="A170" s="1" t="s">
        <v>339</v>
      </c>
      <c r="B170" s="1" t="s">
        <v>340</v>
      </c>
      <c r="C170" s="2" t="s">
        <v>272</v>
      </c>
      <c r="D170" s="1"/>
      <c r="E170" s="47">
        <v>446445065</v>
      </c>
      <c r="F170" s="18">
        <v>96.71</v>
      </c>
      <c r="G170" s="4">
        <f t="shared" si="67"/>
        <v>0.9671</v>
      </c>
      <c r="H170" s="54">
        <v>3827487.18</v>
      </c>
      <c r="I170" s="47">
        <v>0</v>
      </c>
      <c r="J170" s="47">
        <v>0</v>
      </c>
      <c r="K170" s="47">
        <v>44499.99</v>
      </c>
      <c r="L170" s="56">
        <f t="shared" si="49"/>
        <v>3871987.1700000004</v>
      </c>
      <c r="M170" s="47">
        <v>8306259</v>
      </c>
      <c r="N170" s="47">
        <v>0</v>
      </c>
      <c r="O170" s="47">
        <v>0</v>
      </c>
      <c r="P170" s="5">
        <f t="shared" si="47"/>
        <v>8306259</v>
      </c>
      <c r="Q170" s="47">
        <v>3471086.91</v>
      </c>
      <c r="R170" s="47">
        <v>0</v>
      </c>
      <c r="S170" s="5">
        <f t="shared" si="65"/>
        <v>3471086.91</v>
      </c>
      <c r="T170" s="5">
        <f t="shared" si="61"/>
        <v>15649333.08</v>
      </c>
      <c r="U170" s="6">
        <f t="shared" si="50"/>
        <v>0.7774947428302292</v>
      </c>
      <c r="V170" s="6">
        <f t="shared" si="68"/>
        <v>1.8605332774817436</v>
      </c>
      <c r="W170" s="6">
        <f t="shared" si="69"/>
        <v>0.8672930834166575</v>
      </c>
      <c r="X170" s="64">
        <v>0.038</v>
      </c>
      <c r="Y170" s="14">
        <f t="shared" si="60"/>
        <v>3.4673211037286302</v>
      </c>
      <c r="Z170" s="16">
        <v>111842.77539341917</v>
      </c>
      <c r="AA170" s="32">
        <f t="shared" si="64"/>
        <v>3877.9481542118347</v>
      </c>
      <c r="AB170" s="35"/>
      <c r="AC170" s="2">
        <f t="shared" si="66"/>
        <v>461632783.5797746</v>
      </c>
      <c r="AD170" s="6">
        <f t="shared" si="54"/>
        <v>0.8387591409722494</v>
      </c>
      <c r="AE170" s="6">
        <f t="shared" si="55"/>
        <v>1.799321732652594</v>
      </c>
      <c r="AF170" s="6">
        <f t="shared" si="56"/>
        <v>0.7519151657911147</v>
      </c>
      <c r="AG170" s="6">
        <f t="shared" si="57"/>
        <v>3.389996039415958</v>
      </c>
    </row>
    <row r="171" spans="1:33" ht="12.75">
      <c r="A171" s="1" t="s">
        <v>341</v>
      </c>
      <c r="B171" s="1" t="s">
        <v>342</v>
      </c>
      <c r="C171" s="2" t="s">
        <v>272</v>
      </c>
      <c r="D171" s="1"/>
      <c r="E171" s="47">
        <v>1206093457</v>
      </c>
      <c r="F171" s="18">
        <v>92.45</v>
      </c>
      <c r="G171" s="4">
        <f t="shared" si="67"/>
        <v>0.9245</v>
      </c>
      <c r="H171" s="54">
        <v>10928332.47</v>
      </c>
      <c r="I171" s="47">
        <v>777451.24</v>
      </c>
      <c r="J171" s="47">
        <v>0</v>
      </c>
      <c r="K171" s="47">
        <v>127008.14</v>
      </c>
      <c r="L171" s="56">
        <f t="shared" si="49"/>
        <v>11832791.850000001</v>
      </c>
      <c r="M171" s="47">
        <v>18055719</v>
      </c>
      <c r="N171" s="47">
        <v>0</v>
      </c>
      <c r="O171" s="47">
        <v>0</v>
      </c>
      <c r="P171" s="5">
        <f t="shared" si="47"/>
        <v>18055719</v>
      </c>
      <c r="Q171" s="47">
        <v>11317574.73</v>
      </c>
      <c r="R171" s="47">
        <v>0</v>
      </c>
      <c r="S171" s="5">
        <f t="shared" si="65"/>
        <v>11317574.73</v>
      </c>
      <c r="T171" s="5">
        <f t="shared" si="61"/>
        <v>41206085.58</v>
      </c>
      <c r="U171" s="6">
        <f t="shared" si="50"/>
        <v>0.9383663151735346</v>
      </c>
      <c r="V171" s="6">
        <f t="shared" si="68"/>
        <v>1.4970414519046678</v>
      </c>
      <c r="W171" s="6">
        <f t="shared" si="69"/>
        <v>0.9810841590528587</v>
      </c>
      <c r="X171" s="64"/>
      <c r="Y171" s="14">
        <f t="shared" si="60"/>
        <v>3.416491926131061</v>
      </c>
      <c r="Z171" s="16">
        <v>93817.16819012797</v>
      </c>
      <c r="AA171" s="32">
        <f t="shared" si="64"/>
        <v>3205.25597654052</v>
      </c>
      <c r="AB171" s="35"/>
      <c r="AC171" s="2">
        <f t="shared" si="66"/>
        <v>1304590002.1633315</v>
      </c>
      <c r="AD171" s="6">
        <f t="shared" si="54"/>
        <v>0.9070123050443678</v>
      </c>
      <c r="AE171" s="6">
        <f t="shared" si="55"/>
        <v>1.3840148222858653</v>
      </c>
      <c r="AF171" s="6">
        <f t="shared" si="56"/>
        <v>0.8675196583779329</v>
      </c>
      <c r="AG171" s="6">
        <f t="shared" si="57"/>
        <v>3.1585467857081664</v>
      </c>
    </row>
    <row r="172" spans="1:33" ht="12.75">
      <c r="A172" s="1" t="s">
        <v>343</v>
      </c>
      <c r="B172" s="1" t="s">
        <v>344</v>
      </c>
      <c r="C172" s="2" t="s">
        <v>272</v>
      </c>
      <c r="D172" s="1"/>
      <c r="E172" s="47">
        <v>50800227</v>
      </c>
      <c r="F172" s="18">
        <v>94.47</v>
      </c>
      <c r="G172" s="4">
        <f t="shared" si="67"/>
        <v>0.9447</v>
      </c>
      <c r="H172" s="54">
        <v>438726.98</v>
      </c>
      <c r="I172" s="47">
        <v>31315.25</v>
      </c>
      <c r="J172" s="47">
        <v>0</v>
      </c>
      <c r="K172" s="47">
        <v>5115.74</v>
      </c>
      <c r="L172" s="56">
        <f t="shared" si="49"/>
        <v>475157.97</v>
      </c>
      <c r="M172" s="47">
        <v>399735.5</v>
      </c>
      <c r="N172" s="47">
        <v>0</v>
      </c>
      <c r="O172" s="47">
        <v>0</v>
      </c>
      <c r="P172" s="5">
        <f t="shared" si="47"/>
        <v>399735.5</v>
      </c>
      <c r="Q172" s="47">
        <v>1066543</v>
      </c>
      <c r="R172" s="47">
        <v>0</v>
      </c>
      <c r="S172" s="5">
        <f t="shared" si="65"/>
        <v>1066543</v>
      </c>
      <c r="T172" s="5">
        <f t="shared" si="61"/>
        <v>1941436.47</v>
      </c>
      <c r="U172" s="6">
        <f t="shared" si="50"/>
        <v>2.0994847129324836</v>
      </c>
      <c r="V172" s="6">
        <f t="shared" si="68"/>
        <v>0.7868773893470987</v>
      </c>
      <c r="W172" s="6">
        <f t="shared" si="69"/>
        <v>0.935346155047693</v>
      </c>
      <c r="X172" s="64"/>
      <c r="Y172" s="14">
        <f t="shared" si="60"/>
        <v>3.8217082573272756</v>
      </c>
      <c r="Z172" s="16">
        <v>52121.86788154898</v>
      </c>
      <c r="AA172" s="32">
        <f t="shared" si="64"/>
        <v>1991.9457287023702</v>
      </c>
      <c r="AB172" s="35"/>
      <c r="AC172" s="2">
        <f t="shared" si="66"/>
        <v>53773925.055573195</v>
      </c>
      <c r="AD172" s="6">
        <f t="shared" si="54"/>
        <v>0.8836215126735556</v>
      </c>
      <c r="AE172" s="6">
        <f t="shared" si="55"/>
        <v>0.7433630697162042</v>
      </c>
      <c r="AF172" s="6">
        <f t="shared" si="56"/>
        <v>1.9833832083073173</v>
      </c>
      <c r="AG172" s="6">
        <f t="shared" si="57"/>
        <v>3.610367790697077</v>
      </c>
    </row>
    <row r="173" spans="1:33" ht="12.75">
      <c r="A173" s="1" t="s">
        <v>345</v>
      </c>
      <c r="B173" s="1" t="s">
        <v>346</v>
      </c>
      <c r="C173" s="2" t="s">
        <v>347</v>
      </c>
      <c r="D173" s="1"/>
      <c r="E173" s="47">
        <v>2629223227</v>
      </c>
      <c r="F173" s="18">
        <v>77.39</v>
      </c>
      <c r="G173" s="4">
        <f t="shared" si="67"/>
        <v>0.7739</v>
      </c>
      <c r="H173" s="47">
        <v>11594002.639999999</v>
      </c>
      <c r="I173" s="47">
        <v>930486.91</v>
      </c>
      <c r="J173" s="47">
        <v>0</v>
      </c>
      <c r="K173" s="47">
        <v>320791.47</v>
      </c>
      <c r="L173" s="56">
        <f t="shared" si="49"/>
        <v>12845281.02</v>
      </c>
      <c r="M173" s="47">
        <v>2157338.5</v>
      </c>
      <c r="N173" s="47">
        <v>0</v>
      </c>
      <c r="O173" s="47">
        <v>0</v>
      </c>
      <c r="P173" s="5">
        <f t="shared" si="47"/>
        <v>2157338.5</v>
      </c>
      <c r="Q173" s="47">
        <v>7971211.85</v>
      </c>
      <c r="R173" s="47">
        <v>0</v>
      </c>
      <c r="S173" s="5">
        <f t="shared" si="65"/>
        <v>7971211.85</v>
      </c>
      <c r="T173" s="5">
        <f t="shared" si="61"/>
        <v>22973831.369999997</v>
      </c>
      <c r="U173" s="6">
        <f t="shared" si="50"/>
        <v>0.3031774467889257</v>
      </c>
      <c r="V173" s="6">
        <f t="shared" si="68"/>
        <v>0.08205231407686785</v>
      </c>
      <c r="W173" s="6">
        <f t="shared" si="69"/>
        <v>0.48855802307272106</v>
      </c>
      <c r="X173" s="65">
        <v>0.0057</v>
      </c>
      <c r="Y173" s="14">
        <f t="shared" si="60"/>
        <v>0.8680877839385144</v>
      </c>
      <c r="Z173" s="16">
        <v>497743.94917305367</v>
      </c>
      <c r="AA173" s="32">
        <f t="shared" si="64"/>
        <v>4320.854418064407</v>
      </c>
      <c r="AB173" s="35"/>
      <c r="AC173" s="2">
        <f t="shared" si="66"/>
        <v>3397368170.306241</v>
      </c>
      <c r="AD173" s="6">
        <f t="shared" si="54"/>
        <v>0.37809505405597876</v>
      </c>
      <c r="AE173" s="6">
        <f t="shared" si="55"/>
        <v>0.06350028586408803</v>
      </c>
      <c r="AF173" s="6">
        <f t="shared" si="56"/>
        <v>0.2346290260699496</v>
      </c>
      <c r="AG173" s="6">
        <f t="shared" si="57"/>
        <v>0.6762243659900163</v>
      </c>
    </row>
    <row r="174" spans="1:33" ht="12.75">
      <c r="A174" s="1" t="s">
        <v>348</v>
      </c>
      <c r="B174" s="1" t="s">
        <v>349</v>
      </c>
      <c r="C174" s="2" t="s">
        <v>347</v>
      </c>
      <c r="D174" s="1"/>
      <c r="E174" s="47">
        <v>805331806</v>
      </c>
      <c r="F174" s="18">
        <v>68.71</v>
      </c>
      <c r="G174" s="4">
        <f t="shared" si="67"/>
        <v>0.6870999999999999</v>
      </c>
      <c r="H174" s="47">
        <v>3595211.12</v>
      </c>
      <c r="I174" s="47">
        <v>288578.23</v>
      </c>
      <c r="J174" s="47">
        <v>0</v>
      </c>
      <c r="K174" s="47">
        <v>99491.91</v>
      </c>
      <c r="L174" s="56">
        <f t="shared" si="49"/>
        <v>3983281.2600000002</v>
      </c>
      <c r="M174" s="47">
        <v>1011071</v>
      </c>
      <c r="N174" s="47">
        <v>3865334.87</v>
      </c>
      <c r="O174" s="47">
        <v>0</v>
      </c>
      <c r="P174" s="5">
        <f t="shared" si="47"/>
        <v>4876405.87</v>
      </c>
      <c r="Q174" s="47">
        <v>4185991.99</v>
      </c>
      <c r="R174" s="47">
        <v>0</v>
      </c>
      <c r="S174" s="5">
        <f aca="true" t="shared" si="70" ref="S174:S205">Q174+R174</f>
        <v>4185991.99</v>
      </c>
      <c r="T174" s="5">
        <f t="shared" si="61"/>
        <v>13045679.120000001</v>
      </c>
      <c r="U174" s="6">
        <f t="shared" si="50"/>
        <v>0.5197847593765594</v>
      </c>
      <c r="V174" s="6">
        <f t="shared" si="68"/>
        <v>0.6055151222973056</v>
      </c>
      <c r="W174" s="6">
        <f t="shared" si="69"/>
        <v>0.49461367728471417</v>
      </c>
      <c r="X174" s="64"/>
      <c r="Y174" s="14">
        <f t="shared" si="60"/>
        <v>1.6199135589585794</v>
      </c>
      <c r="Z174" s="16">
        <v>182108.86780104713</v>
      </c>
      <c r="AA174" s="32">
        <f t="shared" si="64"/>
        <v>2950.0062415751167</v>
      </c>
      <c r="AB174" s="35"/>
      <c r="AC174" s="2">
        <f t="shared" si="66"/>
        <v>1172073651.5791006</v>
      </c>
      <c r="AD174" s="6">
        <f t="shared" si="54"/>
        <v>0.3398490576623271</v>
      </c>
      <c r="AE174" s="6">
        <f t="shared" si="55"/>
        <v>0.4160494405304787</v>
      </c>
      <c r="AF174" s="6">
        <f t="shared" si="56"/>
        <v>0.357144108167634</v>
      </c>
      <c r="AG174" s="6">
        <f t="shared" si="57"/>
        <v>1.1130426063604397</v>
      </c>
    </row>
    <row r="175" spans="1:33" ht="12.75">
      <c r="A175" s="1" t="s">
        <v>350</v>
      </c>
      <c r="B175" s="1" t="s">
        <v>351</v>
      </c>
      <c r="C175" s="2" t="s">
        <v>347</v>
      </c>
      <c r="D175" s="1"/>
      <c r="E175" s="47">
        <v>153582592</v>
      </c>
      <c r="F175" s="18">
        <v>65.86</v>
      </c>
      <c r="G175" s="4">
        <f t="shared" si="67"/>
        <v>0.6586</v>
      </c>
      <c r="H175" s="47">
        <v>710539.96</v>
      </c>
      <c r="I175" s="47">
        <v>57023.79</v>
      </c>
      <c r="J175" s="47">
        <v>0</v>
      </c>
      <c r="K175" s="47">
        <v>19659.68</v>
      </c>
      <c r="L175" s="56">
        <f t="shared" si="49"/>
        <v>787223.43</v>
      </c>
      <c r="M175" s="47">
        <v>16268</v>
      </c>
      <c r="N175" s="47">
        <v>0</v>
      </c>
      <c r="O175" s="47">
        <v>0</v>
      </c>
      <c r="P175" s="5">
        <f t="shared" si="47"/>
        <v>16268</v>
      </c>
      <c r="Q175" s="47">
        <v>774816.45</v>
      </c>
      <c r="R175" s="47">
        <v>0</v>
      </c>
      <c r="S175" s="5">
        <f t="shared" si="70"/>
        <v>774816.45</v>
      </c>
      <c r="T175" s="5">
        <f t="shared" si="61"/>
        <v>1578307.88</v>
      </c>
      <c r="U175" s="6">
        <f t="shared" si="50"/>
        <v>0.504494969065244</v>
      </c>
      <c r="V175" s="6">
        <f t="shared" si="68"/>
        <v>0.010592346299247248</v>
      </c>
      <c r="W175" s="6">
        <f t="shared" si="69"/>
        <v>0.5125733455520792</v>
      </c>
      <c r="X175" s="64"/>
      <c r="Y175" s="14">
        <f t="shared" si="60"/>
        <v>1.0276606609165704</v>
      </c>
      <c r="Z175" s="16">
        <v>243710.78260869565</v>
      </c>
      <c r="AA175" s="32">
        <f t="shared" si="64"/>
        <v>2504.5198392814677</v>
      </c>
      <c r="AB175" s="35"/>
      <c r="AC175" s="2">
        <f t="shared" si="66"/>
        <v>233195554.2058913</v>
      </c>
      <c r="AD175" s="6">
        <f t="shared" si="54"/>
        <v>0.33758080538059937</v>
      </c>
      <c r="AE175" s="6">
        <f t="shared" si="55"/>
        <v>0.0069761192726842365</v>
      </c>
      <c r="AF175" s="6">
        <f t="shared" si="56"/>
        <v>0.3322603866263697</v>
      </c>
      <c r="AG175" s="6">
        <f t="shared" si="57"/>
        <v>0.6768173112796533</v>
      </c>
    </row>
    <row r="176" spans="1:33" ht="12.75">
      <c r="A176" s="1" t="s">
        <v>352</v>
      </c>
      <c r="B176" s="1" t="s">
        <v>353</v>
      </c>
      <c r="C176" s="2" t="s">
        <v>347</v>
      </c>
      <c r="D176" s="1"/>
      <c r="E176" s="47">
        <v>362767506</v>
      </c>
      <c r="F176" s="18">
        <v>82.65</v>
      </c>
      <c r="G176" s="4">
        <f t="shared" si="67"/>
        <v>0.8265</v>
      </c>
      <c r="H176" s="47">
        <v>1457331.69</v>
      </c>
      <c r="I176" s="47">
        <v>116957.98</v>
      </c>
      <c r="J176" s="47">
        <v>0</v>
      </c>
      <c r="K176" s="47">
        <v>40322.89</v>
      </c>
      <c r="L176" s="56">
        <f t="shared" si="49"/>
        <v>1614612.5599999998</v>
      </c>
      <c r="M176" s="47">
        <v>4392463</v>
      </c>
      <c r="N176" s="47">
        <v>0</v>
      </c>
      <c r="O176" s="47">
        <v>0</v>
      </c>
      <c r="P176" s="5">
        <f t="shared" si="47"/>
        <v>4392463</v>
      </c>
      <c r="Q176" s="47">
        <v>546923.57</v>
      </c>
      <c r="R176" s="47">
        <v>0</v>
      </c>
      <c r="S176" s="5">
        <f t="shared" si="70"/>
        <v>546923.57</v>
      </c>
      <c r="T176" s="5">
        <f t="shared" si="61"/>
        <v>6553999.13</v>
      </c>
      <c r="U176" s="6">
        <f t="shared" si="50"/>
        <v>0.1507642115002439</v>
      </c>
      <c r="V176" s="6">
        <f t="shared" si="68"/>
        <v>1.2108204090363044</v>
      </c>
      <c r="W176" s="6">
        <f t="shared" si="69"/>
        <v>0.44508191425502147</v>
      </c>
      <c r="X176" s="64"/>
      <c r="Y176" s="14">
        <f t="shared" si="60"/>
        <v>1.8066665347915698</v>
      </c>
      <c r="Z176" s="16">
        <v>111173.61719060883</v>
      </c>
      <c r="AA176" s="32">
        <f t="shared" si="64"/>
        <v>2008.5365373000172</v>
      </c>
      <c r="AB176" s="35"/>
      <c r="AC176" s="2">
        <f t="shared" si="66"/>
        <v>438920152.45009077</v>
      </c>
      <c r="AD176" s="6">
        <f t="shared" si="54"/>
        <v>0.3678602021317752</v>
      </c>
      <c r="AE176" s="6">
        <f t="shared" si="55"/>
        <v>1.0007430680685054</v>
      </c>
      <c r="AF176" s="6">
        <f t="shared" si="56"/>
        <v>0.12460662080495157</v>
      </c>
      <c r="AG176" s="6">
        <f t="shared" si="57"/>
        <v>1.4932098910052323</v>
      </c>
    </row>
    <row r="177" spans="1:33" ht="12.75">
      <c r="A177" s="1" t="s">
        <v>354</v>
      </c>
      <c r="B177" s="1" t="s">
        <v>355</v>
      </c>
      <c r="C177" s="2" t="s">
        <v>347</v>
      </c>
      <c r="D177" s="1"/>
      <c r="E177" s="47">
        <v>1395754306</v>
      </c>
      <c r="F177" s="18">
        <v>85.05</v>
      </c>
      <c r="G177" s="4">
        <f t="shared" si="67"/>
        <v>0.8504999999999999</v>
      </c>
      <c r="H177" s="47">
        <v>5522286.61</v>
      </c>
      <c r="I177" s="47">
        <v>443245.05</v>
      </c>
      <c r="J177" s="47">
        <v>0</v>
      </c>
      <c r="K177" s="47">
        <v>152795.73</v>
      </c>
      <c r="L177" s="56">
        <f t="shared" si="49"/>
        <v>6118327.390000001</v>
      </c>
      <c r="M177" s="47">
        <v>10396347.5</v>
      </c>
      <c r="N177" s="47">
        <v>6605308.97</v>
      </c>
      <c r="O177" s="47">
        <v>0</v>
      </c>
      <c r="P177" s="5">
        <f t="shared" si="47"/>
        <v>17001656.47</v>
      </c>
      <c r="Q177" s="47">
        <v>10802027.65</v>
      </c>
      <c r="R177" s="47">
        <v>0</v>
      </c>
      <c r="S177" s="5">
        <f t="shared" si="70"/>
        <v>10802027.65</v>
      </c>
      <c r="T177" s="5">
        <f t="shared" si="61"/>
        <v>33922011.51</v>
      </c>
      <c r="U177" s="6">
        <f t="shared" si="50"/>
        <v>0.7739204245019897</v>
      </c>
      <c r="V177" s="6">
        <f t="shared" si="68"/>
        <v>1.218098084807198</v>
      </c>
      <c r="W177" s="6">
        <f t="shared" si="69"/>
        <v>0.4383527504589336</v>
      </c>
      <c r="X177" s="65">
        <v>0.0049</v>
      </c>
      <c r="Y177" s="14">
        <f t="shared" si="60"/>
        <v>2.425471259768121</v>
      </c>
      <c r="Z177" s="16">
        <v>90788.74147365266</v>
      </c>
      <c r="AA177" s="32">
        <f t="shared" si="64"/>
        <v>2202.0548315486258</v>
      </c>
      <c r="AB177" s="35"/>
      <c r="AC177" s="2">
        <f t="shared" si="66"/>
        <v>1641098537.330982</v>
      </c>
      <c r="AD177" s="6">
        <f t="shared" si="54"/>
        <v>0.372819014265323</v>
      </c>
      <c r="AE177" s="6">
        <f t="shared" si="55"/>
        <v>1.0359924211285219</v>
      </c>
      <c r="AF177" s="6">
        <f t="shared" si="56"/>
        <v>0.6582193210389421</v>
      </c>
      <c r="AG177" s="6">
        <f t="shared" si="57"/>
        <v>2.067030756432787</v>
      </c>
    </row>
    <row r="178" spans="1:33" ht="12.75">
      <c r="A178" s="1" t="s">
        <v>356</v>
      </c>
      <c r="B178" s="1" t="s">
        <v>357</v>
      </c>
      <c r="C178" s="2" t="s">
        <v>347</v>
      </c>
      <c r="D178" s="1"/>
      <c r="E178" s="47">
        <v>931855053</v>
      </c>
      <c r="F178" s="18">
        <v>88.06</v>
      </c>
      <c r="G178" s="4">
        <f t="shared" si="67"/>
        <v>0.8806</v>
      </c>
      <c r="H178" s="47">
        <v>3563473.6</v>
      </c>
      <c r="I178" s="47">
        <v>286015.94</v>
      </c>
      <c r="J178" s="47">
        <v>0</v>
      </c>
      <c r="K178" s="47">
        <v>98604.25</v>
      </c>
      <c r="L178" s="56">
        <f t="shared" si="49"/>
        <v>3948093.79</v>
      </c>
      <c r="M178" s="47">
        <v>13055700</v>
      </c>
      <c r="N178" s="47">
        <v>0</v>
      </c>
      <c r="O178" s="47">
        <v>0</v>
      </c>
      <c r="P178" s="5">
        <f t="shared" si="47"/>
        <v>13055700</v>
      </c>
      <c r="Q178" s="47">
        <v>4894975.1</v>
      </c>
      <c r="R178" s="47">
        <v>0</v>
      </c>
      <c r="S178" s="5">
        <f t="shared" si="70"/>
        <v>4894975.1</v>
      </c>
      <c r="T178" s="5">
        <f t="shared" si="61"/>
        <v>21898768.89</v>
      </c>
      <c r="U178" s="6">
        <f t="shared" si="50"/>
        <v>0.5252936155940982</v>
      </c>
      <c r="V178" s="6">
        <f t="shared" si="68"/>
        <v>1.4010440741796353</v>
      </c>
      <c r="W178" s="6">
        <f t="shared" si="69"/>
        <v>0.4236811054776778</v>
      </c>
      <c r="X178" s="65">
        <v>0.0133</v>
      </c>
      <c r="Y178" s="14">
        <f t="shared" si="60"/>
        <v>2.3367187952514112</v>
      </c>
      <c r="Z178" s="16">
        <v>101109.09830729167</v>
      </c>
      <c r="AA178" s="32">
        <f t="shared" si="64"/>
        <v>2362.635303855711</v>
      </c>
      <c r="AB178" s="35"/>
      <c r="AC178" s="2">
        <f t="shared" si="66"/>
        <v>1058204693.3908699</v>
      </c>
      <c r="AD178" s="6">
        <f t="shared" si="54"/>
        <v>0.373093581483643</v>
      </c>
      <c r="AE178" s="6">
        <f t="shared" si="55"/>
        <v>1.2337594117225867</v>
      </c>
      <c r="AF178" s="6">
        <f t="shared" si="56"/>
        <v>0.4625735578921628</v>
      </c>
      <c r="AG178" s="6">
        <f t="shared" si="57"/>
        <v>2.0694265510983927</v>
      </c>
    </row>
    <row r="179" spans="1:33" ht="12.75">
      <c r="A179" s="1" t="s">
        <v>358</v>
      </c>
      <c r="B179" s="1" t="s">
        <v>359</v>
      </c>
      <c r="C179" s="2" t="s">
        <v>347</v>
      </c>
      <c r="D179" s="1"/>
      <c r="E179" s="47">
        <v>644173092</v>
      </c>
      <c r="F179" s="18">
        <v>87.9</v>
      </c>
      <c r="G179" s="4">
        <f t="shared" si="67"/>
        <v>0.879</v>
      </c>
      <c r="H179" s="47">
        <v>2432940.9</v>
      </c>
      <c r="I179" s="47">
        <v>195275.3</v>
      </c>
      <c r="J179" s="47">
        <v>0</v>
      </c>
      <c r="K179" s="47">
        <v>67312.89</v>
      </c>
      <c r="L179" s="56">
        <f t="shared" si="49"/>
        <v>2695529.09</v>
      </c>
      <c r="M179" s="47">
        <v>4959575</v>
      </c>
      <c r="N179" s="47">
        <v>0</v>
      </c>
      <c r="O179" s="47">
        <v>0</v>
      </c>
      <c r="P179" s="5">
        <f t="shared" si="47"/>
        <v>4959575</v>
      </c>
      <c r="Q179" s="47">
        <v>8505898.71</v>
      </c>
      <c r="R179" s="47">
        <v>0</v>
      </c>
      <c r="S179" s="5">
        <f t="shared" si="70"/>
        <v>8505898.71</v>
      </c>
      <c r="T179" s="5">
        <f t="shared" si="61"/>
        <v>16161002.8</v>
      </c>
      <c r="U179" s="6">
        <f t="shared" si="50"/>
        <v>1.320436822902873</v>
      </c>
      <c r="V179" s="6">
        <f t="shared" si="68"/>
        <v>0.7699134070629576</v>
      </c>
      <c r="W179" s="6">
        <f t="shared" si="69"/>
        <v>0.41844794876964525</v>
      </c>
      <c r="X179" s="65"/>
      <c r="Y179" s="14">
        <f t="shared" si="60"/>
        <v>2.508798178735476</v>
      </c>
      <c r="Z179" s="16">
        <v>93270.89267725688</v>
      </c>
      <c r="AA179" s="32">
        <f t="shared" si="64"/>
        <v>2339.978456777341</v>
      </c>
      <c r="AB179" s="35"/>
      <c r="AC179" s="2">
        <f t="shared" si="66"/>
        <v>732847658.7030717</v>
      </c>
      <c r="AD179" s="6">
        <f t="shared" si="54"/>
        <v>0.3678157469685182</v>
      </c>
      <c r="AE179" s="6">
        <f t="shared" si="55"/>
        <v>0.6767538848083396</v>
      </c>
      <c r="AF179" s="6">
        <f t="shared" si="56"/>
        <v>1.1606639673316252</v>
      </c>
      <c r="AG179" s="6">
        <f t="shared" si="57"/>
        <v>2.205233599108483</v>
      </c>
    </row>
    <row r="180" spans="1:33" ht="12.75">
      <c r="A180" s="1" t="s">
        <v>360</v>
      </c>
      <c r="B180" s="1" t="s">
        <v>361</v>
      </c>
      <c r="C180" s="2" t="s">
        <v>347</v>
      </c>
      <c r="D180" s="1"/>
      <c r="E180" s="47">
        <v>3562823329</v>
      </c>
      <c r="F180" s="18">
        <v>67.15</v>
      </c>
      <c r="G180" s="4">
        <f t="shared" si="67"/>
        <v>0.6715000000000001</v>
      </c>
      <c r="H180" s="47">
        <v>16826112.73</v>
      </c>
      <c r="I180" s="47">
        <v>0</v>
      </c>
      <c r="J180" s="47">
        <v>0</v>
      </c>
      <c r="K180" s="47">
        <v>465556.38</v>
      </c>
      <c r="L180" s="56">
        <f t="shared" si="49"/>
        <v>17291669.11</v>
      </c>
      <c r="M180" s="47">
        <v>20370330</v>
      </c>
      <c r="N180" s="47">
        <v>0</v>
      </c>
      <c r="O180" s="47">
        <v>0</v>
      </c>
      <c r="P180" s="5">
        <f t="shared" si="47"/>
        <v>20370330</v>
      </c>
      <c r="Q180" s="47">
        <v>25874747.96</v>
      </c>
      <c r="R180" s="47">
        <v>0</v>
      </c>
      <c r="S180" s="5">
        <f t="shared" si="70"/>
        <v>25874747.96</v>
      </c>
      <c r="T180" s="5">
        <f t="shared" si="61"/>
        <v>63536747.07</v>
      </c>
      <c r="U180" s="6">
        <f t="shared" si="50"/>
        <v>0.7262428015834966</v>
      </c>
      <c r="V180" s="6">
        <f t="shared" si="68"/>
        <v>0.5717468456601094</v>
      </c>
      <c r="W180" s="6">
        <f t="shared" si="69"/>
        <v>0.4853361369128949</v>
      </c>
      <c r="X180" s="65"/>
      <c r="Y180" s="14">
        <f t="shared" si="60"/>
        <v>1.7833257841565011</v>
      </c>
      <c r="Z180" s="16">
        <v>207503.40601212747</v>
      </c>
      <c r="AA180" s="32">
        <f t="shared" si="64"/>
        <v>3700.4617424172206</v>
      </c>
      <c r="AB180" s="35"/>
      <c r="AC180" s="2">
        <f t="shared" si="66"/>
        <v>5305768174.236783</v>
      </c>
      <c r="AD180" s="6">
        <f t="shared" si="54"/>
        <v>0.32590321593700894</v>
      </c>
      <c r="AE180" s="6">
        <f t="shared" si="55"/>
        <v>0.38392800686076345</v>
      </c>
      <c r="AF180" s="6">
        <f t="shared" si="56"/>
        <v>0.48767204126331803</v>
      </c>
      <c r="AG180" s="6">
        <f t="shared" si="57"/>
        <v>1.1975032640610905</v>
      </c>
    </row>
    <row r="181" spans="1:33" ht="12.75">
      <c r="A181" s="1" t="s">
        <v>362</v>
      </c>
      <c r="B181" s="1" t="s">
        <v>363</v>
      </c>
      <c r="C181" s="2" t="s">
        <v>347</v>
      </c>
      <c r="D181" s="1"/>
      <c r="E181" s="47">
        <v>1018253134</v>
      </c>
      <c r="F181" s="18">
        <v>55.06</v>
      </c>
      <c r="G181" s="4">
        <f t="shared" si="67"/>
        <v>0.5506</v>
      </c>
      <c r="H181" s="47">
        <v>5339432.15</v>
      </c>
      <c r="I181" s="47">
        <v>428513.57</v>
      </c>
      <c r="J181" s="47">
        <v>0</v>
      </c>
      <c r="K181" s="47">
        <v>147734.71</v>
      </c>
      <c r="L181" s="56">
        <f t="shared" si="49"/>
        <v>5915680.430000001</v>
      </c>
      <c r="M181" s="47">
        <v>3086380</v>
      </c>
      <c r="N181" s="47">
        <v>0</v>
      </c>
      <c r="O181" s="47">
        <v>0</v>
      </c>
      <c r="P181" s="5">
        <f t="shared" si="47"/>
        <v>3086380</v>
      </c>
      <c r="Q181" s="47">
        <v>7070489.82</v>
      </c>
      <c r="R181" s="47">
        <v>0</v>
      </c>
      <c r="S181" s="5">
        <f t="shared" si="70"/>
        <v>7070489.82</v>
      </c>
      <c r="T181" s="5">
        <f t="shared" si="61"/>
        <v>16072550.25</v>
      </c>
      <c r="U181" s="6">
        <f t="shared" si="50"/>
        <v>0.6943744717214885</v>
      </c>
      <c r="V181" s="6">
        <f t="shared" si="68"/>
        <v>0.3031053769386189</v>
      </c>
      <c r="W181" s="6">
        <f t="shared" si="69"/>
        <v>0.5809636359047043</v>
      </c>
      <c r="X181" s="65"/>
      <c r="Y181" s="14">
        <f t="shared" si="60"/>
        <v>1.5784434845648114</v>
      </c>
      <c r="Z181" s="16">
        <v>173712.99778761063</v>
      </c>
      <c r="AA181" s="32">
        <f t="shared" si="64"/>
        <v>2741.961495420755</v>
      </c>
      <c r="AB181" s="35"/>
      <c r="AC181" s="2">
        <f t="shared" si="66"/>
        <v>1849351859.7893207</v>
      </c>
      <c r="AD181" s="6">
        <f t="shared" si="54"/>
        <v>0.3198785779291302</v>
      </c>
      <c r="AE181" s="6">
        <f t="shared" si="55"/>
        <v>0.16688982054240356</v>
      </c>
      <c r="AF181" s="6">
        <f t="shared" si="56"/>
        <v>0.38232258412985154</v>
      </c>
      <c r="AG181" s="6">
        <f t="shared" si="57"/>
        <v>0.8690909826013853</v>
      </c>
    </row>
    <row r="182" spans="1:33" ht="12.75">
      <c r="A182" s="1" t="s">
        <v>364</v>
      </c>
      <c r="B182" s="1" t="s">
        <v>365</v>
      </c>
      <c r="C182" s="2" t="s">
        <v>347</v>
      </c>
      <c r="D182" s="1"/>
      <c r="E182" s="47">
        <v>1767714635</v>
      </c>
      <c r="F182" s="18">
        <v>93.05</v>
      </c>
      <c r="G182" s="4">
        <f t="shared" si="67"/>
        <v>0.9305</v>
      </c>
      <c r="H182" s="47">
        <v>5707931.22</v>
      </c>
      <c r="I182" s="47">
        <v>458089.36</v>
      </c>
      <c r="J182" s="47">
        <v>0</v>
      </c>
      <c r="K182" s="47">
        <v>157931.84</v>
      </c>
      <c r="L182" s="56">
        <f t="shared" si="49"/>
        <v>6323952.42</v>
      </c>
      <c r="M182" s="47">
        <v>1949023</v>
      </c>
      <c r="N182" s="47">
        <v>0</v>
      </c>
      <c r="O182" s="47">
        <v>0</v>
      </c>
      <c r="P182" s="5">
        <f t="shared" si="47"/>
        <v>1949023</v>
      </c>
      <c r="Q182" s="47">
        <v>4745744.65</v>
      </c>
      <c r="R182" s="47">
        <v>0</v>
      </c>
      <c r="S182" s="5">
        <f t="shared" si="70"/>
        <v>4745744.65</v>
      </c>
      <c r="T182" s="5">
        <f t="shared" si="61"/>
        <v>13018720.07</v>
      </c>
      <c r="U182" s="6">
        <f t="shared" si="50"/>
        <v>0.2684678033454195</v>
      </c>
      <c r="V182" s="6">
        <f t="shared" si="68"/>
        <v>0.11025665350108955</v>
      </c>
      <c r="W182" s="6">
        <f t="shared" si="69"/>
        <v>0.357747358922556</v>
      </c>
      <c r="X182" s="65"/>
      <c r="Y182" s="14">
        <f t="shared" si="60"/>
        <v>0.7364718157690651</v>
      </c>
      <c r="Z182" s="16">
        <v>571662.8177966102</v>
      </c>
      <c r="AA182" s="32">
        <f t="shared" si="64"/>
        <v>4210.135534303297</v>
      </c>
      <c r="AB182" s="35"/>
      <c r="AC182" s="2">
        <f t="shared" si="66"/>
        <v>1899747055.346588</v>
      </c>
      <c r="AD182" s="6">
        <f t="shared" si="54"/>
        <v>0.3328839174774383</v>
      </c>
      <c r="AE182" s="6">
        <f t="shared" si="55"/>
        <v>0.10259381608276383</v>
      </c>
      <c r="AF182" s="6">
        <f t="shared" si="56"/>
        <v>0.24980929101291288</v>
      </c>
      <c r="AG182" s="6">
        <f t="shared" si="57"/>
        <v>0.6852870245731151</v>
      </c>
    </row>
    <row r="183" spans="1:33" ht="12.75">
      <c r="A183" s="1" t="s">
        <v>366</v>
      </c>
      <c r="B183" s="1" t="s">
        <v>367</v>
      </c>
      <c r="C183" s="2" t="s">
        <v>347</v>
      </c>
      <c r="D183" s="1"/>
      <c r="E183" s="47">
        <v>826688407</v>
      </c>
      <c r="F183" s="18">
        <v>87.8</v>
      </c>
      <c r="G183" s="4">
        <f t="shared" si="67"/>
        <v>0.878</v>
      </c>
      <c r="H183" s="47">
        <v>3134762.13</v>
      </c>
      <c r="I183" s="47">
        <v>251614.5</v>
      </c>
      <c r="J183" s="47">
        <v>0</v>
      </c>
      <c r="K183" s="47">
        <v>86715.71</v>
      </c>
      <c r="L183" s="56">
        <f t="shared" si="49"/>
        <v>3473092.34</v>
      </c>
      <c r="M183" s="47">
        <v>11010437</v>
      </c>
      <c r="N183" s="47">
        <v>0</v>
      </c>
      <c r="O183" s="47">
        <v>0</v>
      </c>
      <c r="P183" s="5">
        <f aca="true" t="shared" si="71" ref="P183:P246">SUM(M183:O183)</f>
        <v>11010437</v>
      </c>
      <c r="Q183" s="47">
        <v>0</v>
      </c>
      <c r="R183" s="47">
        <v>0</v>
      </c>
      <c r="S183" s="5">
        <f t="shared" si="70"/>
        <v>0</v>
      </c>
      <c r="T183" s="5">
        <f t="shared" si="61"/>
        <v>14483529.34</v>
      </c>
      <c r="U183" s="6">
        <f t="shared" si="50"/>
        <v>0</v>
      </c>
      <c r="V183" s="6">
        <f t="shared" si="68"/>
        <v>1.3318726749726877</v>
      </c>
      <c r="W183" s="6">
        <f t="shared" si="69"/>
        <v>0.42012108922679015</v>
      </c>
      <c r="X183" s="65"/>
      <c r="Y183" s="14">
        <f t="shared" si="60"/>
        <v>1.751993764199478</v>
      </c>
      <c r="Z183" s="16">
        <v>149926.7828843106</v>
      </c>
      <c r="AA183" s="32">
        <f t="shared" si="64"/>
        <v>2626.7078869980123</v>
      </c>
      <c r="AB183" s="35"/>
      <c r="AC183" s="2">
        <f t="shared" si="66"/>
        <v>941558550.1138952</v>
      </c>
      <c r="AD183" s="6">
        <f t="shared" si="54"/>
        <v>0.3688663163411217</v>
      </c>
      <c r="AE183" s="6">
        <f t="shared" si="55"/>
        <v>1.1693842086260198</v>
      </c>
      <c r="AF183" s="6">
        <f t="shared" si="56"/>
        <v>0</v>
      </c>
      <c r="AG183" s="6">
        <f t="shared" si="57"/>
        <v>1.5382505249671417</v>
      </c>
    </row>
    <row r="184" spans="1:33" ht="12.75">
      <c r="A184" s="1" t="s">
        <v>368</v>
      </c>
      <c r="B184" s="1" t="s">
        <v>369</v>
      </c>
      <c r="C184" s="2" t="s">
        <v>347</v>
      </c>
      <c r="D184" s="1"/>
      <c r="E184" s="47">
        <v>161506179</v>
      </c>
      <c r="F184" s="18">
        <v>88.03</v>
      </c>
      <c r="G184" s="4">
        <f t="shared" si="67"/>
        <v>0.8803</v>
      </c>
      <c r="H184" s="47">
        <v>567002.01</v>
      </c>
      <c r="I184" s="47">
        <v>45511.99</v>
      </c>
      <c r="J184" s="47">
        <v>0</v>
      </c>
      <c r="K184" s="47">
        <v>15690.74</v>
      </c>
      <c r="L184" s="56">
        <f t="shared" si="49"/>
        <v>628204.74</v>
      </c>
      <c r="M184" s="47">
        <v>731060</v>
      </c>
      <c r="N184" s="47">
        <v>647756.16</v>
      </c>
      <c r="O184" s="47">
        <v>0</v>
      </c>
      <c r="P184" s="5">
        <f t="shared" si="71"/>
        <v>1378816.1600000001</v>
      </c>
      <c r="Q184" s="47">
        <v>721659.08</v>
      </c>
      <c r="R184" s="47">
        <v>0</v>
      </c>
      <c r="S184" s="5">
        <f t="shared" si="70"/>
        <v>721659.08</v>
      </c>
      <c r="T184" s="5">
        <f t="shared" si="61"/>
        <v>2728679.98</v>
      </c>
      <c r="U184" s="6">
        <f t="shared" si="50"/>
        <v>0.4468306317865399</v>
      </c>
      <c r="V184" s="6">
        <f t="shared" si="68"/>
        <v>0.8537234727099823</v>
      </c>
      <c r="W184" s="6">
        <f t="shared" si="69"/>
        <v>0.38896638128006233</v>
      </c>
      <c r="X184" s="65"/>
      <c r="Y184" s="14">
        <f t="shared" si="60"/>
        <v>1.6895204857765844</v>
      </c>
      <c r="Z184" s="16">
        <v>164756.84596577016</v>
      </c>
      <c r="AA184" s="32">
        <f t="shared" si="64"/>
        <v>2783.600664311059</v>
      </c>
      <c r="AB184" s="35"/>
      <c r="AC184" s="2">
        <f t="shared" si="66"/>
        <v>183467203.2261729</v>
      </c>
      <c r="AD184" s="6">
        <f t="shared" si="54"/>
        <v>0.34240710544083885</v>
      </c>
      <c r="AE184" s="6">
        <f t="shared" si="55"/>
        <v>0.7515327730265974</v>
      </c>
      <c r="AF184" s="6">
        <f t="shared" si="56"/>
        <v>0.393345005161691</v>
      </c>
      <c r="AG184" s="6">
        <f t="shared" si="57"/>
        <v>1.4872848836291273</v>
      </c>
    </row>
    <row r="185" spans="1:33" ht="12.75">
      <c r="A185" s="1" t="s">
        <v>370</v>
      </c>
      <c r="B185" s="1" t="s">
        <v>371</v>
      </c>
      <c r="C185" s="2" t="s">
        <v>347</v>
      </c>
      <c r="D185" s="1"/>
      <c r="E185" s="47">
        <v>57720644</v>
      </c>
      <c r="F185" s="18">
        <v>83.5</v>
      </c>
      <c r="G185" s="4">
        <f t="shared" si="67"/>
        <v>0.835</v>
      </c>
      <c r="H185" s="47">
        <v>236928.29</v>
      </c>
      <c r="I185" s="47">
        <v>19018.79</v>
      </c>
      <c r="J185" s="47">
        <v>0</v>
      </c>
      <c r="K185" s="47">
        <v>6556.5</v>
      </c>
      <c r="L185" s="56">
        <f t="shared" si="49"/>
        <v>262503.58</v>
      </c>
      <c r="M185" s="47">
        <v>506166</v>
      </c>
      <c r="N185" s="47">
        <v>0</v>
      </c>
      <c r="O185" s="47">
        <v>0</v>
      </c>
      <c r="P185" s="5">
        <f t="shared" si="71"/>
        <v>506166</v>
      </c>
      <c r="Q185" s="47">
        <v>688094.69</v>
      </c>
      <c r="R185" s="47">
        <v>0</v>
      </c>
      <c r="S185" s="5">
        <f t="shared" si="70"/>
        <v>688094.69</v>
      </c>
      <c r="T185" s="5">
        <f t="shared" si="61"/>
        <v>1456764.27</v>
      </c>
      <c r="U185" s="6">
        <f t="shared" si="50"/>
        <v>1.1921119417863735</v>
      </c>
      <c r="V185" s="6">
        <f t="shared" si="68"/>
        <v>0.8769236878230258</v>
      </c>
      <c r="W185" s="6">
        <f t="shared" si="69"/>
        <v>0.4547828329843306</v>
      </c>
      <c r="X185" s="65"/>
      <c r="Y185" s="14">
        <f t="shared" si="60"/>
        <v>2.52381846259373</v>
      </c>
      <c r="Z185" s="16">
        <v>75468.17518248175</v>
      </c>
      <c r="AA185" s="32">
        <f t="shared" si="64"/>
        <v>1904.6797386380538</v>
      </c>
      <c r="AB185" s="35"/>
      <c r="AC185" s="2">
        <f t="shared" si="66"/>
        <v>69126519.76047905</v>
      </c>
      <c r="AD185" s="6">
        <f t="shared" si="54"/>
        <v>0.37974366554191596</v>
      </c>
      <c r="AE185" s="6">
        <f t="shared" si="55"/>
        <v>0.7322312793322264</v>
      </c>
      <c r="AF185" s="6">
        <f t="shared" si="56"/>
        <v>0.995413471391622</v>
      </c>
      <c r="AG185" s="6">
        <f t="shared" si="57"/>
        <v>2.1073884162657643</v>
      </c>
    </row>
    <row r="186" spans="1:33" ht="12.75">
      <c r="A186" s="1" t="s">
        <v>372</v>
      </c>
      <c r="B186" s="1" t="s">
        <v>373</v>
      </c>
      <c r="C186" s="2" t="s">
        <v>347</v>
      </c>
      <c r="D186" s="1"/>
      <c r="E186" s="47">
        <v>484130566</v>
      </c>
      <c r="F186" s="18">
        <v>90.9</v>
      </c>
      <c r="G186" s="4">
        <f t="shared" si="67"/>
        <v>0.909</v>
      </c>
      <c r="H186" s="47">
        <v>1853918.29</v>
      </c>
      <c r="I186" s="47">
        <v>148818.08</v>
      </c>
      <c r="J186" s="47">
        <v>0</v>
      </c>
      <c r="K186" s="47">
        <v>51292.73</v>
      </c>
      <c r="L186" s="56">
        <f t="shared" si="49"/>
        <v>2054029.1</v>
      </c>
      <c r="M186" s="47">
        <v>6048202</v>
      </c>
      <c r="N186" s="47">
        <v>0</v>
      </c>
      <c r="O186" s="47">
        <v>0</v>
      </c>
      <c r="P186" s="5">
        <f t="shared" si="71"/>
        <v>6048202</v>
      </c>
      <c r="Q186" s="47">
        <v>7188933.72</v>
      </c>
      <c r="R186" s="47">
        <v>0</v>
      </c>
      <c r="S186" s="5">
        <f t="shared" si="70"/>
        <v>7188933.72</v>
      </c>
      <c r="T186" s="5">
        <f t="shared" si="61"/>
        <v>15291164.82</v>
      </c>
      <c r="U186" s="6">
        <f t="shared" si="50"/>
        <v>1.48491630664774</v>
      </c>
      <c r="V186" s="6">
        <f t="shared" si="68"/>
        <v>1.2492914979468577</v>
      </c>
      <c r="W186" s="6">
        <f t="shared" si="69"/>
        <v>0.42427172425217213</v>
      </c>
      <c r="X186" s="65"/>
      <c r="Y186" s="14">
        <f t="shared" si="60"/>
        <v>3.15847952884677</v>
      </c>
      <c r="Z186" s="16">
        <v>72835.15651874786</v>
      </c>
      <c r="AA186" s="32">
        <f t="shared" si="64"/>
        <v>2300.4835084481547</v>
      </c>
      <c r="AB186" s="35"/>
      <c r="AC186" s="2">
        <f t="shared" si="66"/>
        <v>532596882.2882288</v>
      </c>
      <c r="AD186" s="6">
        <f t="shared" si="54"/>
        <v>0.38566299734522447</v>
      </c>
      <c r="AE186" s="6">
        <f t="shared" si="55"/>
        <v>1.1356059716336935</v>
      </c>
      <c r="AF186" s="6">
        <f t="shared" si="56"/>
        <v>1.3497889227427957</v>
      </c>
      <c r="AG186" s="6">
        <f t="shared" si="57"/>
        <v>2.8710578917217138</v>
      </c>
    </row>
    <row r="187" spans="1:33" ht="12.75">
      <c r="A187" s="1" t="s">
        <v>374</v>
      </c>
      <c r="B187" s="1" t="s">
        <v>375</v>
      </c>
      <c r="C187" s="2" t="s">
        <v>347</v>
      </c>
      <c r="D187" s="1"/>
      <c r="E187" s="47">
        <v>680218266</v>
      </c>
      <c r="F187" s="18">
        <v>84.08</v>
      </c>
      <c r="G187" s="4">
        <f t="shared" si="67"/>
        <v>0.8408</v>
      </c>
      <c r="H187" s="47">
        <v>2637847</v>
      </c>
      <c r="I187" s="47">
        <v>211701.76</v>
      </c>
      <c r="J187" s="47">
        <v>0</v>
      </c>
      <c r="K187" s="47">
        <v>72985.82</v>
      </c>
      <c r="L187" s="56">
        <f t="shared" si="49"/>
        <v>2922534.5799999996</v>
      </c>
      <c r="M187" s="47">
        <v>4268400</v>
      </c>
      <c r="N187" s="47">
        <v>0</v>
      </c>
      <c r="O187" s="47">
        <v>0</v>
      </c>
      <c r="P187" s="5">
        <f t="shared" si="71"/>
        <v>4268400</v>
      </c>
      <c r="Q187" s="47">
        <v>6888518.08</v>
      </c>
      <c r="R187" s="47">
        <v>0</v>
      </c>
      <c r="S187" s="5">
        <f t="shared" si="70"/>
        <v>6888518.08</v>
      </c>
      <c r="T187" s="5">
        <f t="shared" si="61"/>
        <v>14079452.66</v>
      </c>
      <c r="U187" s="6">
        <f t="shared" si="50"/>
        <v>1.0126923113234951</v>
      </c>
      <c r="V187" s="6">
        <f t="shared" si="68"/>
        <v>0.6275044663384561</v>
      </c>
      <c r="W187" s="6">
        <f t="shared" si="69"/>
        <v>0.4296465893493074</v>
      </c>
      <c r="X187" s="65"/>
      <c r="Y187" s="14">
        <f t="shared" si="60"/>
        <v>2.0698433670112584</v>
      </c>
      <c r="Z187" s="16">
        <v>122996.90553745929</v>
      </c>
      <c r="AA187" s="32">
        <f t="shared" si="64"/>
        <v>2545.8432908962045</v>
      </c>
      <c r="AB187" s="35"/>
      <c r="AC187" s="2">
        <f aca="true" t="shared" si="72" ref="AC187:AC193">E187/G187</f>
        <v>809013161.2749763</v>
      </c>
      <c r="AD187" s="6">
        <f t="shared" si="54"/>
        <v>0.36124685232489767</v>
      </c>
      <c r="AE187" s="6">
        <f t="shared" si="55"/>
        <v>0.5276057552973739</v>
      </c>
      <c r="AF187" s="6">
        <f t="shared" si="56"/>
        <v>0.8514716953607946</v>
      </c>
      <c r="AG187" s="6">
        <f t="shared" si="57"/>
        <v>1.7403243029830662</v>
      </c>
    </row>
    <row r="188" spans="1:33" ht="12.75">
      <c r="A188" s="1" t="s">
        <v>376</v>
      </c>
      <c r="B188" s="1" t="s">
        <v>377</v>
      </c>
      <c r="C188" s="2" t="s">
        <v>347</v>
      </c>
      <c r="D188" s="1"/>
      <c r="E188" s="47">
        <v>54976997</v>
      </c>
      <c r="F188" s="18">
        <v>82.39</v>
      </c>
      <c r="G188" s="4">
        <f t="shared" si="67"/>
        <v>0.8239</v>
      </c>
      <c r="H188" s="47">
        <v>236930.05</v>
      </c>
      <c r="I188" s="47">
        <v>19015.38</v>
      </c>
      <c r="J188" s="47">
        <v>0</v>
      </c>
      <c r="K188" s="47">
        <v>6556.03</v>
      </c>
      <c r="L188" s="56">
        <f t="shared" si="49"/>
        <v>262501.46</v>
      </c>
      <c r="M188" s="47">
        <v>696614</v>
      </c>
      <c r="N188" s="47">
        <v>0</v>
      </c>
      <c r="O188" s="47">
        <v>0</v>
      </c>
      <c r="P188" s="5">
        <f t="shared" si="71"/>
        <v>696614</v>
      </c>
      <c r="Q188" s="47">
        <v>226905.06</v>
      </c>
      <c r="R188" s="47">
        <v>0</v>
      </c>
      <c r="S188" s="5">
        <f t="shared" si="70"/>
        <v>226905.06</v>
      </c>
      <c r="T188" s="5">
        <f t="shared" si="61"/>
        <v>1186020.52</v>
      </c>
      <c r="U188" s="6">
        <f t="shared" si="50"/>
        <v>0.41272727209891075</v>
      </c>
      <c r="V188" s="6">
        <f t="shared" si="68"/>
        <v>1.267100856745595</v>
      </c>
      <c r="W188" s="6">
        <f t="shared" si="69"/>
        <v>0.47747507925905813</v>
      </c>
      <c r="X188" s="65">
        <v>0.119</v>
      </c>
      <c r="Y188" s="14">
        <f t="shared" si="60"/>
        <v>2.0383032081035637</v>
      </c>
      <c r="Z188" s="16">
        <v>63239.5793499044</v>
      </c>
      <c r="AA188" s="32">
        <f t="shared" si="64"/>
        <v>1289.0143746803</v>
      </c>
      <c r="AB188" s="35"/>
      <c r="AC188" s="2">
        <f t="shared" si="72"/>
        <v>66727754.581866734</v>
      </c>
      <c r="AD188" s="6">
        <f t="shared" si="54"/>
        <v>0.393391717801538</v>
      </c>
      <c r="AE188" s="6">
        <f t="shared" si="55"/>
        <v>1.0439643958726956</v>
      </c>
      <c r="AF188" s="6">
        <f t="shared" si="56"/>
        <v>0.3400459994822926</v>
      </c>
      <c r="AG188" s="6">
        <f t="shared" si="57"/>
        <v>1.7774021131565263</v>
      </c>
    </row>
    <row r="189" spans="1:33" ht="12.75">
      <c r="A189" s="1" t="s">
        <v>378</v>
      </c>
      <c r="B189" s="1" t="s">
        <v>379</v>
      </c>
      <c r="C189" s="2" t="s">
        <v>380</v>
      </c>
      <c r="D189" s="3" t="s">
        <v>55</v>
      </c>
      <c r="E189" s="47">
        <v>362198240</v>
      </c>
      <c r="F189" s="18">
        <v>92.97</v>
      </c>
      <c r="G189" s="4">
        <f t="shared" si="67"/>
        <v>0.9297</v>
      </c>
      <c r="H189" s="47">
        <v>3609501.7479999997</v>
      </c>
      <c r="I189" s="47">
        <v>0</v>
      </c>
      <c r="J189" s="47">
        <v>168792.85</v>
      </c>
      <c r="K189" s="47">
        <v>40188.78</v>
      </c>
      <c r="L189" s="56">
        <f t="shared" si="49"/>
        <v>3818483.3779999996</v>
      </c>
      <c r="M189" s="47">
        <v>3303472</v>
      </c>
      <c r="N189" s="47">
        <v>0</v>
      </c>
      <c r="O189" s="47">
        <v>0</v>
      </c>
      <c r="P189" s="5">
        <f t="shared" si="71"/>
        <v>3303472</v>
      </c>
      <c r="Q189" s="47">
        <v>4387000</v>
      </c>
      <c r="R189" s="47">
        <v>0</v>
      </c>
      <c r="S189" s="5">
        <f t="shared" si="70"/>
        <v>4387000</v>
      </c>
      <c r="T189" s="5">
        <f t="shared" si="61"/>
        <v>11508955.377999999</v>
      </c>
      <c r="U189" s="6">
        <f t="shared" si="50"/>
        <v>1.211215162171964</v>
      </c>
      <c r="V189" s="6">
        <f t="shared" si="68"/>
        <v>0.9120618587213456</v>
      </c>
      <c r="W189" s="6">
        <f t="shared" si="69"/>
        <v>1.0542523282277683</v>
      </c>
      <c r="X189" s="64"/>
      <c r="Y189" s="14">
        <f t="shared" si="60"/>
        <v>3.1775293491210777</v>
      </c>
      <c r="Z189" s="16">
        <v>53032.39247311828</v>
      </c>
      <c r="AA189" s="32">
        <f t="shared" si="64"/>
        <v>1685.1198353744105</v>
      </c>
      <c r="AB189" s="35"/>
      <c r="AC189" s="2">
        <f t="shared" si="72"/>
        <v>389586146.0686243</v>
      </c>
      <c r="AD189" s="6">
        <f t="shared" si="54"/>
        <v>0.9801383895533561</v>
      </c>
      <c r="AE189" s="6">
        <f t="shared" si="55"/>
        <v>0.8479439100532348</v>
      </c>
      <c r="AF189" s="6">
        <f t="shared" si="56"/>
        <v>1.126066736271275</v>
      </c>
      <c r="AG189" s="6">
        <f t="shared" si="57"/>
        <v>2.9541490358778657</v>
      </c>
    </row>
    <row r="190" spans="1:33" ht="12.75">
      <c r="A190" s="1" t="s">
        <v>381</v>
      </c>
      <c r="B190" s="1" t="s">
        <v>382</v>
      </c>
      <c r="C190" s="2" t="s">
        <v>380</v>
      </c>
      <c r="D190" s="1"/>
      <c r="E190" s="47">
        <v>115246145</v>
      </c>
      <c r="F190" s="18">
        <v>84.61</v>
      </c>
      <c r="G190" s="4">
        <f t="shared" si="67"/>
        <v>0.8461</v>
      </c>
      <c r="H190" s="47">
        <v>1250613.59</v>
      </c>
      <c r="I190" s="47">
        <v>0</v>
      </c>
      <c r="J190" s="47">
        <v>58430.78</v>
      </c>
      <c r="K190" s="47">
        <v>13912.09</v>
      </c>
      <c r="L190" s="56">
        <f t="shared" si="49"/>
        <v>1322956.4600000002</v>
      </c>
      <c r="M190" s="47">
        <v>923819</v>
      </c>
      <c r="N190" s="47">
        <v>0</v>
      </c>
      <c r="O190" s="47">
        <v>0</v>
      </c>
      <c r="P190" s="5">
        <f t="shared" si="71"/>
        <v>923819</v>
      </c>
      <c r="Q190" s="47">
        <v>646370</v>
      </c>
      <c r="R190" s="47">
        <v>0</v>
      </c>
      <c r="S190" s="5">
        <f t="shared" si="70"/>
        <v>646370</v>
      </c>
      <c r="T190" s="5">
        <f t="shared" si="61"/>
        <v>2893145.46</v>
      </c>
      <c r="U190" s="6">
        <f t="shared" si="50"/>
        <v>0.5608604088232192</v>
      </c>
      <c r="V190" s="6">
        <f t="shared" si="68"/>
        <v>0.8016051209348477</v>
      </c>
      <c r="W190" s="6">
        <f t="shared" si="69"/>
        <v>1.1479398811994972</v>
      </c>
      <c r="X190" s="64"/>
      <c r="Y190" s="14">
        <f t="shared" si="60"/>
        <v>2.5104054109575635</v>
      </c>
      <c r="Z190" s="16">
        <v>43167.02228544334</v>
      </c>
      <c r="AA190" s="32">
        <f t="shared" si="64"/>
        <v>1083.667263203027</v>
      </c>
      <c r="AB190" s="35"/>
      <c r="AC190" s="2">
        <f t="shared" si="72"/>
        <v>136208657.3691053</v>
      </c>
      <c r="AD190" s="6">
        <f t="shared" si="54"/>
        <v>0.9712719334828945</v>
      </c>
      <c r="AE190" s="6">
        <f t="shared" si="55"/>
        <v>0.6782380928229746</v>
      </c>
      <c r="AF190" s="6">
        <f t="shared" si="56"/>
        <v>0.47454399190532576</v>
      </c>
      <c r="AG190" s="6">
        <f t="shared" si="57"/>
        <v>2.124054018211195</v>
      </c>
    </row>
    <row r="191" spans="1:33" ht="12.75">
      <c r="A191" s="1" t="s">
        <v>383</v>
      </c>
      <c r="B191" s="1" t="s">
        <v>384</v>
      </c>
      <c r="C191" s="2" t="s">
        <v>380</v>
      </c>
      <c r="D191" s="1"/>
      <c r="E191" s="47">
        <v>99716177</v>
      </c>
      <c r="F191" s="18">
        <v>78.77</v>
      </c>
      <c r="G191" s="4">
        <f t="shared" si="67"/>
        <v>0.7877</v>
      </c>
      <c r="H191" s="47">
        <v>1146506.788</v>
      </c>
      <c r="I191" s="47">
        <v>0</v>
      </c>
      <c r="J191" s="47">
        <v>53600</v>
      </c>
      <c r="K191" s="47">
        <v>12761.91</v>
      </c>
      <c r="L191" s="56">
        <f t="shared" si="49"/>
        <v>1212868.6979999999</v>
      </c>
      <c r="M191" s="47">
        <v>1424190</v>
      </c>
      <c r="N191" s="47">
        <v>755651.38</v>
      </c>
      <c r="O191" s="47">
        <v>0</v>
      </c>
      <c r="P191" s="5">
        <f t="shared" si="71"/>
        <v>2179841.38</v>
      </c>
      <c r="Q191" s="47">
        <v>20214</v>
      </c>
      <c r="R191" s="47">
        <v>0</v>
      </c>
      <c r="S191" s="5">
        <f t="shared" si="70"/>
        <v>20214</v>
      </c>
      <c r="T191" s="5">
        <f t="shared" si="61"/>
        <v>3412924.0779999997</v>
      </c>
      <c r="U191" s="6">
        <f t="shared" si="50"/>
        <v>0.020271535279576553</v>
      </c>
      <c r="V191" s="6">
        <f t="shared" si="68"/>
        <v>2.186045881000833</v>
      </c>
      <c r="W191" s="6">
        <f t="shared" si="69"/>
        <v>1.2163208964579537</v>
      </c>
      <c r="X191" s="64"/>
      <c r="Y191" s="14">
        <f t="shared" si="60"/>
        <v>3.4226383127383633</v>
      </c>
      <c r="Z191" s="16">
        <v>77175.29296875</v>
      </c>
      <c r="AA191" s="32">
        <f t="shared" si="64"/>
        <v>2641.4311451165136</v>
      </c>
      <c r="AB191" s="35"/>
      <c r="AC191" s="2">
        <f t="shared" si="72"/>
        <v>126591566.58626382</v>
      </c>
      <c r="AD191" s="6">
        <f t="shared" si="54"/>
        <v>0.95809597013993</v>
      </c>
      <c r="AE191" s="6">
        <f t="shared" si="55"/>
        <v>1.7219483404643559</v>
      </c>
      <c r="AF191" s="6">
        <f t="shared" si="56"/>
        <v>0.01596788833972245</v>
      </c>
      <c r="AG191" s="6">
        <f t="shared" si="57"/>
        <v>2.696012198944008</v>
      </c>
    </row>
    <row r="192" spans="1:33" ht="12.75">
      <c r="A192" s="1" t="s">
        <v>385</v>
      </c>
      <c r="B192" s="1" t="s">
        <v>386</v>
      </c>
      <c r="C192" s="2" t="s">
        <v>380</v>
      </c>
      <c r="D192" s="1"/>
      <c r="E192" s="47">
        <v>75986868</v>
      </c>
      <c r="F192" s="18">
        <v>89.54</v>
      </c>
      <c r="G192" s="4">
        <f t="shared" si="67"/>
        <v>0.8954000000000001</v>
      </c>
      <c r="H192" s="47">
        <v>743340.154</v>
      </c>
      <c r="I192" s="47">
        <v>0</v>
      </c>
      <c r="J192" s="47">
        <v>34745.9</v>
      </c>
      <c r="K192" s="47">
        <v>8272.83</v>
      </c>
      <c r="L192" s="56">
        <f t="shared" si="49"/>
        <v>786358.884</v>
      </c>
      <c r="M192" s="47">
        <v>1539613</v>
      </c>
      <c r="N192" s="47">
        <v>0</v>
      </c>
      <c r="O192" s="47">
        <v>0</v>
      </c>
      <c r="P192" s="5">
        <f t="shared" si="71"/>
        <v>1539613</v>
      </c>
      <c r="Q192" s="47">
        <v>0</v>
      </c>
      <c r="R192" s="47">
        <v>0</v>
      </c>
      <c r="S192" s="5">
        <f t="shared" si="70"/>
        <v>0</v>
      </c>
      <c r="T192" s="5">
        <f t="shared" si="61"/>
        <v>2325971.884</v>
      </c>
      <c r="U192" s="6">
        <f t="shared" si="50"/>
        <v>0</v>
      </c>
      <c r="V192" s="6">
        <f t="shared" si="68"/>
        <v>2.026156677493274</v>
      </c>
      <c r="W192" s="6">
        <f t="shared" si="69"/>
        <v>1.0348615552887375</v>
      </c>
      <c r="X192" s="64">
        <v>0.007</v>
      </c>
      <c r="Y192" s="14">
        <f t="shared" si="60"/>
        <v>3.0540182327820116</v>
      </c>
      <c r="Z192" s="16">
        <v>59113.346814964614</v>
      </c>
      <c r="AA192" s="32">
        <f t="shared" si="64"/>
        <v>1805.3323897366836</v>
      </c>
      <c r="AB192" s="35"/>
      <c r="AC192" s="2">
        <f t="shared" si="72"/>
        <v>84863600.6254188</v>
      </c>
      <c r="AD192" s="6">
        <f t="shared" si="54"/>
        <v>0.9266150366055357</v>
      </c>
      <c r="AE192" s="6">
        <f t="shared" si="55"/>
        <v>1.814220689027478</v>
      </c>
      <c r="AF192" s="6">
        <f t="shared" si="56"/>
        <v>0</v>
      </c>
      <c r="AG192" s="6">
        <f t="shared" si="57"/>
        <v>2.740835725633014</v>
      </c>
    </row>
    <row r="193" spans="1:33" ht="12.75">
      <c r="A193" s="1" t="s">
        <v>387</v>
      </c>
      <c r="B193" s="1" t="s">
        <v>388</v>
      </c>
      <c r="C193" s="2" t="s">
        <v>380</v>
      </c>
      <c r="D193" s="1"/>
      <c r="E193" s="47">
        <v>155720704</v>
      </c>
      <c r="F193" s="18">
        <v>100.08</v>
      </c>
      <c r="G193" s="4">
        <f t="shared" si="67"/>
        <v>1.0008</v>
      </c>
      <c r="H193" s="47">
        <v>1418710.458</v>
      </c>
      <c r="I193" s="47">
        <v>0</v>
      </c>
      <c r="J193" s="47">
        <v>66275.91</v>
      </c>
      <c r="K193" s="47">
        <v>15779.98</v>
      </c>
      <c r="L193" s="56">
        <f t="shared" si="49"/>
        <v>1500766.348</v>
      </c>
      <c r="M193" s="47">
        <v>547029</v>
      </c>
      <c r="N193" s="47">
        <v>976258.59</v>
      </c>
      <c r="O193" s="47">
        <v>0</v>
      </c>
      <c r="P193" s="5">
        <f t="shared" si="71"/>
        <v>1523287.5899999999</v>
      </c>
      <c r="Q193" s="47">
        <v>340090.39</v>
      </c>
      <c r="R193" s="47">
        <v>0</v>
      </c>
      <c r="S193" s="5">
        <f t="shared" si="70"/>
        <v>340090.39</v>
      </c>
      <c r="T193" s="5">
        <f t="shared" si="61"/>
        <v>3364144.328</v>
      </c>
      <c r="U193" s="6">
        <f t="shared" si="50"/>
        <v>0.21839767048574352</v>
      </c>
      <c r="V193" s="6">
        <f>(P193/E193)*100</f>
        <v>0.9782177648002411</v>
      </c>
      <c r="W193" s="6">
        <f>(L193/E193)*100</f>
        <v>0.9637551779884066</v>
      </c>
      <c r="X193" s="64"/>
      <c r="Y193" s="14">
        <f t="shared" si="60"/>
        <v>2.1603706132743916</v>
      </c>
      <c r="Z193" s="16">
        <v>79887.42255266418</v>
      </c>
      <c r="AA193" s="32">
        <f t="shared" si="64"/>
        <v>1725.8644005300957</v>
      </c>
      <c r="AB193" s="35"/>
      <c r="AC193" s="2">
        <f t="shared" si="72"/>
        <v>155596227.0183853</v>
      </c>
      <c r="AD193" s="6">
        <f t="shared" si="54"/>
        <v>0.9645261821307975</v>
      </c>
      <c r="AE193" s="6">
        <f t="shared" si="55"/>
        <v>0.9790003390120814</v>
      </c>
      <c r="AF193" s="6">
        <f t="shared" si="56"/>
        <v>0.21857238862213213</v>
      </c>
      <c r="AG193" s="6">
        <f t="shared" si="57"/>
        <v>2.162098909765011</v>
      </c>
    </row>
    <row r="194" spans="1:33" ht="12.75">
      <c r="A194" s="1" t="s">
        <v>389</v>
      </c>
      <c r="B194" s="1" t="s">
        <v>390</v>
      </c>
      <c r="C194" s="2" t="s">
        <v>380</v>
      </c>
      <c r="D194" s="1"/>
      <c r="E194" s="47">
        <v>36161422</v>
      </c>
      <c r="F194" s="18">
        <v>82.16</v>
      </c>
      <c r="G194" s="4">
        <f t="shared" si="67"/>
        <v>0.8216</v>
      </c>
      <c r="H194" s="47">
        <v>362930.847</v>
      </c>
      <c r="I194" s="47">
        <v>0</v>
      </c>
      <c r="J194" s="47">
        <v>16944.35</v>
      </c>
      <c r="K194" s="47">
        <v>4034.37</v>
      </c>
      <c r="L194" s="56">
        <f t="shared" si="49"/>
        <v>383909.567</v>
      </c>
      <c r="M194" s="47">
        <v>540519</v>
      </c>
      <c r="N194" s="47">
        <v>180931.37</v>
      </c>
      <c r="O194" s="47">
        <v>0</v>
      </c>
      <c r="P194" s="5">
        <f t="shared" si="71"/>
        <v>721450.37</v>
      </c>
      <c r="Q194" s="47">
        <v>113382.24</v>
      </c>
      <c r="R194" s="47">
        <v>0</v>
      </c>
      <c r="S194" s="5">
        <f t="shared" si="70"/>
        <v>113382.24</v>
      </c>
      <c r="T194" s="5">
        <f t="shared" si="61"/>
        <v>1218742.177</v>
      </c>
      <c r="U194" s="6">
        <f t="shared" si="50"/>
        <v>0.3135447494293781</v>
      </c>
      <c r="V194" s="6">
        <f aca="true" t="shared" si="73" ref="V194:V232">(P194/E194)*100</f>
        <v>1.9950829643812125</v>
      </c>
      <c r="W194" s="6">
        <f aca="true" t="shared" si="74" ref="W194:W232">(L194/E194)*100</f>
        <v>1.0616550615736293</v>
      </c>
      <c r="X194" s="64"/>
      <c r="Y194" s="14">
        <f t="shared" si="60"/>
        <v>3.3702827753842204</v>
      </c>
      <c r="Z194" s="16">
        <v>86840.48882681564</v>
      </c>
      <c r="AA194" s="32">
        <f t="shared" si="64"/>
        <v>2926.7700369896256</v>
      </c>
      <c r="AB194" s="35"/>
      <c r="AC194" s="2">
        <f aca="true" t="shared" si="75" ref="AC194:AC199">E194/G194</f>
        <v>44013415.2872444</v>
      </c>
      <c r="AD194" s="6">
        <f t="shared" si="54"/>
        <v>0.8722557985888939</v>
      </c>
      <c r="AE194" s="6">
        <f t="shared" si="55"/>
        <v>1.6391601635356043</v>
      </c>
      <c r="AF194" s="6">
        <f t="shared" si="56"/>
        <v>0.25760836613117705</v>
      </c>
      <c r="AG194" s="6">
        <f t="shared" si="57"/>
        <v>2.769024328255675</v>
      </c>
    </row>
    <row r="195" spans="1:33" ht="12.75">
      <c r="A195" s="1" t="s">
        <v>391</v>
      </c>
      <c r="B195" s="1" t="s">
        <v>392</v>
      </c>
      <c r="C195" s="2" t="s">
        <v>380</v>
      </c>
      <c r="D195" s="1"/>
      <c r="E195" s="47">
        <v>214836446</v>
      </c>
      <c r="F195" s="18">
        <v>106.34</v>
      </c>
      <c r="G195" s="4">
        <f t="shared" si="67"/>
        <v>1.0634000000000001</v>
      </c>
      <c r="H195" s="47">
        <v>1710452.784</v>
      </c>
      <c r="I195" s="47">
        <v>0</v>
      </c>
      <c r="J195" s="47">
        <v>79879.78</v>
      </c>
      <c r="K195" s="47">
        <v>19019</v>
      </c>
      <c r="L195" s="56">
        <f aca="true" t="shared" si="76" ref="L195:L258">SUM(H195:K195)</f>
        <v>1809351.564</v>
      </c>
      <c r="M195" s="47">
        <v>2004027</v>
      </c>
      <c r="N195" s="47">
        <v>979705</v>
      </c>
      <c r="O195" s="47">
        <v>0</v>
      </c>
      <c r="P195" s="5">
        <f t="shared" si="71"/>
        <v>2983732</v>
      </c>
      <c r="Q195" s="47">
        <v>150000</v>
      </c>
      <c r="R195" s="47">
        <v>0</v>
      </c>
      <c r="S195" s="5">
        <f t="shared" si="70"/>
        <v>150000</v>
      </c>
      <c r="T195" s="5">
        <f t="shared" si="61"/>
        <v>4943083.564</v>
      </c>
      <c r="U195" s="6">
        <f aca="true" t="shared" si="77" ref="U195:U258">(S195/E195)*100</f>
        <v>0.06982055549364283</v>
      </c>
      <c r="V195" s="6">
        <f t="shared" si="73"/>
        <v>1.388838837894386</v>
      </c>
      <c r="W195" s="6">
        <f t="shared" si="74"/>
        <v>0.8421995418784762</v>
      </c>
      <c r="X195" s="64"/>
      <c r="Y195" s="14">
        <f t="shared" si="60"/>
        <v>2.3008589352665054</v>
      </c>
      <c r="Z195" s="16">
        <v>119815.07376523412</v>
      </c>
      <c r="AA195" s="32">
        <f t="shared" si="64"/>
        <v>2756.775830523544</v>
      </c>
      <c r="AB195" s="35"/>
      <c r="AC195" s="2">
        <f t="shared" si="75"/>
        <v>202027878.50291514</v>
      </c>
      <c r="AD195" s="6">
        <f aca="true" t="shared" si="78" ref="AD195:AD258">(L195/AC195)*100</f>
        <v>0.8955949928335718</v>
      </c>
      <c r="AE195" s="6">
        <f aca="true" t="shared" si="79" ref="AE195:AE258">(P195/AC195)*100</f>
        <v>1.4768912202168902</v>
      </c>
      <c r="AF195" s="6">
        <f aca="true" t="shared" si="80" ref="AF195:AF258">(Q195/AC195)*100</f>
        <v>0.0742471787119398</v>
      </c>
      <c r="AG195" s="6">
        <f aca="true" t="shared" si="81" ref="AG195:AG258">(T195/AC195)*100</f>
        <v>2.446733391762402</v>
      </c>
    </row>
    <row r="196" spans="1:33" ht="12.75">
      <c r="A196" s="1" t="s">
        <v>393</v>
      </c>
      <c r="B196" s="1" t="s">
        <v>394</v>
      </c>
      <c r="C196" s="2" t="s">
        <v>380</v>
      </c>
      <c r="D196" s="1"/>
      <c r="E196" s="47">
        <v>102031766</v>
      </c>
      <c r="F196" s="18">
        <v>94.31</v>
      </c>
      <c r="G196" s="4">
        <f aca="true" t="shared" si="82" ref="G196:G259">F196/100</f>
        <v>0.9431</v>
      </c>
      <c r="H196" s="47">
        <v>946031.889</v>
      </c>
      <c r="I196" s="47">
        <v>0</v>
      </c>
      <c r="J196" s="47">
        <v>44172.49</v>
      </c>
      <c r="K196" s="47">
        <v>10517.26</v>
      </c>
      <c r="L196" s="56">
        <f t="shared" si="76"/>
        <v>1000721.639</v>
      </c>
      <c r="M196" s="47">
        <v>1152950</v>
      </c>
      <c r="N196" s="47">
        <v>0</v>
      </c>
      <c r="O196" s="47">
        <v>0</v>
      </c>
      <c r="P196" s="5">
        <f t="shared" si="71"/>
        <v>1152950</v>
      </c>
      <c r="Q196" s="47">
        <v>520000</v>
      </c>
      <c r="R196" s="47">
        <v>0</v>
      </c>
      <c r="S196" s="5">
        <f t="shared" si="70"/>
        <v>520000</v>
      </c>
      <c r="T196" s="5">
        <f t="shared" si="61"/>
        <v>2673671.639</v>
      </c>
      <c r="U196" s="6">
        <f t="shared" si="77"/>
        <v>0.5096452020638357</v>
      </c>
      <c r="V196" s="6">
        <f t="shared" si="73"/>
        <v>1.1299912225374988</v>
      </c>
      <c r="W196" s="6">
        <f t="shared" si="74"/>
        <v>0.9807941959957843</v>
      </c>
      <c r="X196" s="64"/>
      <c r="Y196" s="14">
        <f aca="true" t="shared" si="83" ref="Y196:Y259">((T196/E196)*100)-X196</f>
        <v>2.620430620597119</v>
      </c>
      <c r="Z196" s="16">
        <v>75155.45200372787</v>
      </c>
      <c r="AA196" s="32">
        <f t="shared" si="64"/>
        <v>1969.3964773538562</v>
      </c>
      <c r="AB196" s="35"/>
      <c r="AC196" s="2">
        <f t="shared" si="75"/>
        <v>108187642.87986428</v>
      </c>
      <c r="AD196" s="6">
        <f t="shared" si="78"/>
        <v>0.9249870062436242</v>
      </c>
      <c r="AE196" s="6">
        <f t="shared" si="79"/>
        <v>1.0656947219751152</v>
      </c>
      <c r="AF196" s="6">
        <f t="shared" si="80"/>
        <v>0.4806463900664034</v>
      </c>
      <c r="AG196" s="6">
        <f t="shared" si="81"/>
        <v>2.4713281182851428</v>
      </c>
    </row>
    <row r="197" spans="1:33" ht="12.75">
      <c r="A197" s="1" t="s">
        <v>395</v>
      </c>
      <c r="B197" s="1" t="s">
        <v>396</v>
      </c>
      <c r="C197" s="2" t="s">
        <v>380</v>
      </c>
      <c r="D197" s="1"/>
      <c r="E197" s="47">
        <v>134371083</v>
      </c>
      <c r="F197" s="18">
        <v>87.41</v>
      </c>
      <c r="G197" s="4">
        <f t="shared" si="82"/>
        <v>0.8741</v>
      </c>
      <c r="H197" s="47">
        <v>1331947.4470000002</v>
      </c>
      <c r="I197" s="47">
        <v>0</v>
      </c>
      <c r="J197" s="47">
        <v>63600.08</v>
      </c>
      <c r="K197" s="47">
        <v>15142.88</v>
      </c>
      <c r="L197" s="56">
        <f t="shared" si="76"/>
        <v>1410690.4070000001</v>
      </c>
      <c r="M197" s="47">
        <v>1812752</v>
      </c>
      <c r="N197" s="47">
        <v>0</v>
      </c>
      <c r="O197" s="47">
        <v>0</v>
      </c>
      <c r="P197" s="5">
        <f t="shared" si="71"/>
        <v>1812752</v>
      </c>
      <c r="Q197" s="47">
        <v>212704.78</v>
      </c>
      <c r="R197" s="47">
        <v>0</v>
      </c>
      <c r="S197" s="5">
        <f t="shared" si="70"/>
        <v>212704.78</v>
      </c>
      <c r="T197" s="5">
        <f aca="true" t="shared" si="84" ref="T197:T228">L197+P197+S197</f>
        <v>3436147.187</v>
      </c>
      <c r="U197" s="6">
        <f t="shared" si="77"/>
        <v>0.15829654360975867</v>
      </c>
      <c r="V197" s="6">
        <f t="shared" si="73"/>
        <v>1.3490640690899245</v>
      </c>
      <c r="W197" s="6">
        <f t="shared" si="74"/>
        <v>1.0498467196249361</v>
      </c>
      <c r="X197" s="64">
        <v>0.008</v>
      </c>
      <c r="Y197" s="14">
        <f t="shared" si="83"/>
        <v>2.549207332324619</v>
      </c>
      <c r="Z197" s="16">
        <v>76250.0354358611</v>
      </c>
      <c r="AA197" s="32">
        <f t="shared" si="64"/>
        <v>1943.7714942310913</v>
      </c>
      <c r="AB197" s="35"/>
      <c r="AC197" s="2">
        <f t="shared" si="75"/>
        <v>153725069.21404874</v>
      </c>
      <c r="AD197" s="6">
        <f t="shared" si="78"/>
        <v>0.9176710176241566</v>
      </c>
      <c r="AE197" s="6">
        <f t="shared" si="79"/>
        <v>1.1792169027915032</v>
      </c>
      <c r="AF197" s="6">
        <f t="shared" si="80"/>
        <v>0.13836700876929003</v>
      </c>
      <c r="AG197" s="6">
        <f t="shared" si="81"/>
        <v>2.2352549291849497</v>
      </c>
    </row>
    <row r="198" spans="1:33" ht="12.75">
      <c r="A198" s="1" t="s">
        <v>397</v>
      </c>
      <c r="B198" s="1" t="s">
        <v>398</v>
      </c>
      <c r="C198" s="2" t="s">
        <v>380</v>
      </c>
      <c r="D198" s="3" t="s">
        <v>55</v>
      </c>
      <c r="E198" s="47">
        <v>668747767</v>
      </c>
      <c r="F198" s="18">
        <v>74.03</v>
      </c>
      <c r="G198" s="4">
        <f t="shared" si="82"/>
        <v>0.7403</v>
      </c>
      <c r="H198" s="47">
        <v>8033918.287</v>
      </c>
      <c r="I198" s="47">
        <v>0</v>
      </c>
      <c r="J198" s="47">
        <v>377964.07</v>
      </c>
      <c r="K198" s="47">
        <v>89991.47</v>
      </c>
      <c r="L198" s="56">
        <f t="shared" si="76"/>
        <v>8501873.827</v>
      </c>
      <c r="M198" s="47">
        <v>8038159</v>
      </c>
      <c r="N198" s="47">
        <v>0</v>
      </c>
      <c r="O198" s="47">
        <v>56376.25</v>
      </c>
      <c r="P198" s="5">
        <f t="shared" si="71"/>
        <v>8094535.25</v>
      </c>
      <c r="Q198" s="47">
        <v>8692302.18</v>
      </c>
      <c r="R198" s="47">
        <v>0</v>
      </c>
      <c r="S198" s="5">
        <f t="shared" si="70"/>
        <v>8692302.18</v>
      </c>
      <c r="T198" s="5">
        <f t="shared" si="84"/>
        <v>25288711.257</v>
      </c>
      <c r="U198" s="6">
        <f t="shared" si="77"/>
        <v>1.2997878436280446</v>
      </c>
      <c r="V198" s="6">
        <f t="shared" si="73"/>
        <v>1.210401836003439</v>
      </c>
      <c r="W198" s="6">
        <f t="shared" si="74"/>
        <v>1.2713124808086274</v>
      </c>
      <c r="X198" s="64"/>
      <c r="Y198" s="14">
        <f t="shared" si="83"/>
        <v>3.781502160440111</v>
      </c>
      <c r="Z198" s="16">
        <v>59246.93239546698</v>
      </c>
      <c r="AA198" s="32">
        <f t="shared" si="64"/>
        <v>2240.4240285290757</v>
      </c>
      <c r="AB198" s="35"/>
      <c r="AC198" s="2">
        <f t="shared" si="75"/>
        <v>903346976.9012563</v>
      </c>
      <c r="AD198" s="6">
        <f t="shared" si="78"/>
        <v>0.9411526295426268</v>
      </c>
      <c r="AE198" s="6">
        <f t="shared" si="79"/>
        <v>0.8960604791933459</v>
      </c>
      <c r="AF198" s="6">
        <f t="shared" si="80"/>
        <v>0.9622329406378413</v>
      </c>
      <c r="AG198" s="6">
        <f t="shared" si="81"/>
        <v>2.799446049373814</v>
      </c>
    </row>
    <row r="199" spans="1:33" ht="12.75">
      <c r="A199" s="1" t="s">
        <v>399</v>
      </c>
      <c r="B199" s="1" t="s">
        <v>400</v>
      </c>
      <c r="C199" s="2" t="s">
        <v>380</v>
      </c>
      <c r="D199" s="1"/>
      <c r="E199" s="47">
        <v>18069318</v>
      </c>
      <c r="F199" s="18">
        <v>101.39</v>
      </c>
      <c r="G199" s="4">
        <f t="shared" si="82"/>
        <v>1.0139</v>
      </c>
      <c r="H199" s="47">
        <v>149761.327</v>
      </c>
      <c r="I199" s="47">
        <v>0</v>
      </c>
      <c r="J199" s="47">
        <v>6991.99</v>
      </c>
      <c r="K199" s="47">
        <v>1664.76</v>
      </c>
      <c r="L199" s="56">
        <f t="shared" si="76"/>
        <v>158418.077</v>
      </c>
      <c r="M199" s="47">
        <v>216777</v>
      </c>
      <c r="N199" s="47">
        <v>88957.7</v>
      </c>
      <c r="O199" s="47">
        <v>0</v>
      </c>
      <c r="P199" s="5">
        <f t="shared" si="71"/>
        <v>305734.7</v>
      </c>
      <c r="Q199" s="47">
        <v>62520.63</v>
      </c>
      <c r="R199" s="47">
        <v>0</v>
      </c>
      <c r="S199" s="5">
        <f t="shared" si="70"/>
        <v>62520.63</v>
      </c>
      <c r="T199" s="5">
        <f t="shared" si="84"/>
        <v>526673.407</v>
      </c>
      <c r="U199" s="6">
        <f t="shared" si="77"/>
        <v>0.3460043705025281</v>
      </c>
      <c r="V199" s="6">
        <f t="shared" si="73"/>
        <v>1.6920101799082845</v>
      </c>
      <c r="W199" s="6">
        <f t="shared" si="74"/>
        <v>0.8767241630259647</v>
      </c>
      <c r="X199" s="64">
        <v>0.099</v>
      </c>
      <c r="Y199" s="14">
        <f t="shared" si="83"/>
        <v>2.815738713436777</v>
      </c>
      <c r="Z199" s="16">
        <v>87563.24324324324</v>
      </c>
      <c r="AA199" s="32">
        <f t="shared" si="64"/>
        <v>2465.5521387408126</v>
      </c>
      <c r="AB199" s="35"/>
      <c r="AC199" s="2">
        <f t="shared" si="75"/>
        <v>17821597.79070914</v>
      </c>
      <c r="AD199" s="6">
        <f t="shared" si="78"/>
        <v>0.8889106288920257</v>
      </c>
      <c r="AE199" s="6">
        <f t="shared" si="79"/>
        <v>1.7155291214090096</v>
      </c>
      <c r="AF199" s="6">
        <f t="shared" si="80"/>
        <v>0.35081383125251325</v>
      </c>
      <c r="AG199" s="6">
        <f t="shared" si="81"/>
        <v>2.955253581553549</v>
      </c>
    </row>
    <row r="200" spans="1:33" ht="12.75">
      <c r="A200" s="1" t="s">
        <v>401</v>
      </c>
      <c r="B200" s="1" t="s">
        <v>402</v>
      </c>
      <c r="C200" s="2" t="s">
        <v>380</v>
      </c>
      <c r="D200" s="1"/>
      <c r="E200" s="47">
        <v>71805823</v>
      </c>
      <c r="F200" s="18">
        <v>115.27</v>
      </c>
      <c r="G200" s="4">
        <f t="shared" si="82"/>
        <v>1.1527</v>
      </c>
      <c r="H200" s="47">
        <v>574683.344</v>
      </c>
      <c r="I200" s="47">
        <v>0</v>
      </c>
      <c r="J200" s="47">
        <v>26863.66</v>
      </c>
      <c r="K200" s="47">
        <v>6396.11</v>
      </c>
      <c r="L200" s="56">
        <f t="shared" si="76"/>
        <v>607943.1140000001</v>
      </c>
      <c r="M200" s="47">
        <v>468392</v>
      </c>
      <c r="N200" s="47">
        <v>372363.29</v>
      </c>
      <c r="O200" s="47">
        <v>0</v>
      </c>
      <c r="P200" s="5">
        <f t="shared" si="71"/>
        <v>840755.29</v>
      </c>
      <c r="Q200" s="47">
        <v>0</v>
      </c>
      <c r="R200" s="47">
        <v>0</v>
      </c>
      <c r="S200" s="5">
        <f t="shared" si="70"/>
        <v>0</v>
      </c>
      <c r="T200" s="5">
        <f t="shared" si="84"/>
        <v>1448698.404</v>
      </c>
      <c r="U200" s="6">
        <f t="shared" si="77"/>
        <v>0</v>
      </c>
      <c r="V200" s="6">
        <f t="shared" si="73"/>
        <v>1.1708734123136504</v>
      </c>
      <c r="W200" s="6">
        <f t="shared" si="74"/>
        <v>0.8466487655186405</v>
      </c>
      <c r="X200" s="64"/>
      <c r="Y200" s="14">
        <f t="shared" si="83"/>
        <v>2.017522177832291</v>
      </c>
      <c r="Z200" s="16">
        <v>124038.64077669903</v>
      </c>
      <c r="AA200" s="32">
        <f t="shared" si="64"/>
        <v>2502.5070867516306</v>
      </c>
      <c r="AB200" s="35"/>
      <c r="AC200" s="2">
        <f aca="true" t="shared" si="85" ref="AC200:AC231">E200/G200</f>
        <v>62293591.56762384</v>
      </c>
      <c r="AD200" s="6">
        <f t="shared" si="78"/>
        <v>0.975932032013337</v>
      </c>
      <c r="AE200" s="6">
        <f t="shared" si="79"/>
        <v>1.3496657823739449</v>
      </c>
      <c r="AF200" s="6">
        <f t="shared" si="80"/>
        <v>0</v>
      </c>
      <c r="AG200" s="6">
        <f t="shared" si="81"/>
        <v>2.325597814387282</v>
      </c>
    </row>
    <row r="201" spans="1:33" ht="12.75">
      <c r="A201" s="1" t="s">
        <v>403</v>
      </c>
      <c r="B201" s="1" t="s">
        <v>404</v>
      </c>
      <c r="C201" s="2" t="s">
        <v>380</v>
      </c>
      <c r="D201" s="1"/>
      <c r="E201" s="47">
        <v>376848238</v>
      </c>
      <c r="F201" s="18">
        <v>105.24</v>
      </c>
      <c r="G201" s="4">
        <f t="shared" si="82"/>
        <v>1.0524</v>
      </c>
      <c r="H201" s="47">
        <v>3249756.7830000003</v>
      </c>
      <c r="I201" s="47">
        <v>0</v>
      </c>
      <c r="J201" s="47">
        <v>151801.14</v>
      </c>
      <c r="K201" s="47">
        <v>36143.14</v>
      </c>
      <c r="L201" s="56">
        <f t="shared" si="76"/>
        <v>3437701.0630000005</v>
      </c>
      <c r="M201" s="47">
        <v>3307917.5</v>
      </c>
      <c r="N201" s="47">
        <v>1891060.44</v>
      </c>
      <c r="O201" s="47">
        <v>0</v>
      </c>
      <c r="P201" s="5">
        <f t="shared" si="71"/>
        <v>5198977.9399999995</v>
      </c>
      <c r="Q201" s="47">
        <v>0</v>
      </c>
      <c r="R201" s="47">
        <v>0</v>
      </c>
      <c r="S201" s="5">
        <f t="shared" si="70"/>
        <v>0</v>
      </c>
      <c r="T201" s="5">
        <f t="shared" si="84"/>
        <v>8636679.003</v>
      </c>
      <c r="U201" s="6">
        <f t="shared" si="77"/>
        <v>0</v>
      </c>
      <c r="V201" s="6">
        <f t="shared" si="73"/>
        <v>1.379594599563976</v>
      </c>
      <c r="W201" s="6">
        <f t="shared" si="74"/>
        <v>0.9122242633386016</v>
      </c>
      <c r="X201" s="64">
        <v>0.068</v>
      </c>
      <c r="Y201" s="14">
        <f t="shared" si="83"/>
        <v>2.223818862902578</v>
      </c>
      <c r="Z201" s="16">
        <v>112072.19531880549</v>
      </c>
      <c r="AA201" s="32">
        <f t="shared" si="64"/>
        <v>2492.282619568616</v>
      </c>
      <c r="AB201" s="35"/>
      <c r="AC201" s="2">
        <f t="shared" si="85"/>
        <v>358084604.7130369</v>
      </c>
      <c r="AD201" s="6">
        <f t="shared" si="78"/>
        <v>0.9600248147375444</v>
      </c>
      <c r="AE201" s="6">
        <f t="shared" si="79"/>
        <v>1.4518853565811283</v>
      </c>
      <c r="AF201" s="6">
        <f t="shared" si="80"/>
        <v>0</v>
      </c>
      <c r="AG201" s="6">
        <f t="shared" si="81"/>
        <v>2.411910171318673</v>
      </c>
    </row>
    <row r="202" spans="1:33" ht="12.75">
      <c r="A202" s="1" t="s">
        <v>405</v>
      </c>
      <c r="B202" s="1" t="s">
        <v>406</v>
      </c>
      <c r="C202" s="2" t="s">
        <v>380</v>
      </c>
      <c r="D202" s="3" t="s">
        <v>55</v>
      </c>
      <c r="E202" s="47">
        <v>1700833493</v>
      </c>
      <c r="F202" s="18">
        <v>86.38</v>
      </c>
      <c r="G202" s="4">
        <f t="shared" si="82"/>
        <v>0.8637999999999999</v>
      </c>
      <c r="H202" s="47">
        <v>17688746.552</v>
      </c>
      <c r="I202" s="47">
        <v>0</v>
      </c>
      <c r="J202" s="47">
        <v>0</v>
      </c>
      <c r="K202" s="47">
        <v>197086.42</v>
      </c>
      <c r="L202" s="56">
        <f t="shared" si="76"/>
        <v>17885832.972000003</v>
      </c>
      <c r="M202" s="47">
        <v>16883474</v>
      </c>
      <c r="N202" s="47">
        <v>0</v>
      </c>
      <c r="O202" s="47">
        <v>0</v>
      </c>
      <c r="P202" s="5">
        <f t="shared" si="71"/>
        <v>16883474</v>
      </c>
      <c r="Q202" s="47">
        <v>14454720.09</v>
      </c>
      <c r="R202" s="47">
        <v>0</v>
      </c>
      <c r="S202" s="5">
        <f t="shared" si="70"/>
        <v>14454720.09</v>
      </c>
      <c r="T202" s="5">
        <f t="shared" si="84"/>
        <v>49224027.06200001</v>
      </c>
      <c r="U202" s="6">
        <f t="shared" si="77"/>
        <v>0.8498609740159908</v>
      </c>
      <c r="V202" s="6">
        <f t="shared" si="73"/>
        <v>0.9926588387097337</v>
      </c>
      <c r="W202" s="6">
        <f t="shared" si="74"/>
        <v>1.0515922367246093</v>
      </c>
      <c r="X202" s="64">
        <v>0.006</v>
      </c>
      <c r="Y202" s="14">
        <f t="shared" si="83"/>
        <v>2.8881120494503345</v>
      </c>
      <c r="Z202" s="16">
        <v>85972.46316083525</v>
      </c>
      <c r="AA202" s="32">
        <f aca="true" t="shared" si="86" ref="AA202:AA265">(Z202/100)*Y202</f>
        <v>2482.9810677573328</v>
      </c>
      <c r="AB202" s="35"/>
      <c r="AC202" s="2">
        <f t="shared" si="85"/>
        <v>1969013073.628155</v>
      </c>
      <c r="AD202" s="6">
        <f t="shared" si="78"/>
        <v>0.9083653740827174</v>
      </c>
      <c r="AE202" s="6">
        <f t="shared" si="79"/>
        <v>0.8574587048774679</v>
      </c>
      <c r="AF202" s="6">
        <f t="shared" si="80"/>
        <v>0.7341099093550127</v>
      </c>
      <c r="AG202" s="6">
        <f t="shared" si="81"/>
        <v>2.499933988315198</v>
      </c>
    </row>
    <row r="203" spans="1:33" ht="12.75">
      <c r="A203" s="1" t="s">
        <v>407</v>
      </c>
      <c r="B203" s="1" t="s">
        <v>408</v>
      </c>
      <c r="C203" s="2" t="s">
        <v>409</v>
      </c>
      <c r="D203" s="1"/>
      <c r="E203" s="47">
        <v>430013714</v>
      </c>
      <c r="F203" s="18">
        <v>26.99</v>
      </c>
      <c r="G203" s="4">
        <f t="shared" si="82"/>
        <v>0.2699</v>
      </c>
      <c r="H203" s="47">
        <v>9808703.819999998</v>
      </c>
      <c r="I203" s="47">
        <v>0</v>
      </c>
      <c r="J203" s="47">
        <v>0</v>
      </c>
      <c r="K203" s="47">
        <v>150426.75</v>
      </c>
      <c r="L203" s="56">
        <f t="shared" si="76"/>
        <v>9959130.569999998</v>
      </c>
      <c r="M203" s="47">
        <v>23994816</v>
      </c>
      <c r="N203" s="47">
        <v>0</v>
      </c>
      <c r="O203" s="47">
        <v>0</v>
      </c>
      <c r="P203" s="5">
        <f t="shared" si="71"/>
        <v>23994816</v>
      </c>
      <c r="Q203" s="47">
        <v>20827797.58</v>
      </c>
      <c r="R203" s="47">
        <v>0</v>
      </c>
      <c r="S203" s="5">
        <f t="shared" si="70"/>
        <v>20827797.58</v>
      </c>
      <c r="T203" s="5">
        <f t="shared" si="84"/>
        <v>54781744.15</v>
      </c>
      <c r="U203" s="6">
        <f t="shared" si="77"/>
        <v>4.843519381337684</v>
      </c>
      <c r="V203" s="6">
        <f t="shared" si="73"/>
        <v>5.580011803995628</v>
      </c>
      <c r="W203" s="6">
        <f t="shared" si="74"/>
        <v>2.3160030124062505</v>
      </c>
      <c r="X203" s="63"/>
      <c r="Y203" s="14">
        <f t="shared" si="83"/>
        <v>12.739534197739562</v>
      </c>
      <c r="Z203" s="16">
        <v>39459.82832618026</v>
      </c>
      <c r="AA203" s="32">
        <f t="shared" si="86"/>
        <v>5026.998323983057</v>
      </c>
      <c r="AB203" s="35"/>
      <c r="AC203" s="2">
        <f t="shared" si="85"/>
        <v>1593233471.6561692</v>
      </c>
      <c r="AD203" s="6">
        <f t="shared" si="78"/>
        <v>0.6250892130484469</v>
      </c>
      <c r="AE203" s="6">
        <f t="shared" si="79"/>
        <v>1.5060451858984196</v>
      </c>
      <c r="AF203" s="6">
        <f t="shared" si="80"/>
        <v>1.3072658810230409</v>
      </c>
      <c r="AG203" s="6">
        <f t="shared" si="81"/>
        <v>3.4384002799699074</v>
      </c>
    </row>
    <row r="204" spans="1:33" ht="12.75">
      <c r="A204" s="1" t="s">
        <v>410</v>
      </c>
      <c r="B204" s="1" t="s">
        <v>411</v>
      </c>
      <c r="C204" s="2" t="s">
        <v>409</v>
      </c>
      <c r="D204" s="1"/>
      <c r="E204" s="47">
        <v>2087008100</v>
      </c>
      <c r="F204" s="18">
        <v>83.7</v>
      </c>
      <c r="G204" s="4">
        <f t="shared" si="82"/>
        <v>0.8370000000000001</v>
      </c>
      <c r="H204" s="47">
        <v>15339843.16</v>
      </c>
      <c r="I204" s="47">
        <v>0</v>
      </c>
      <c r="J204" s="47">
        <v>0</v>
      </c>
      <c r="K204" s="47">
        <v>235456.89</v>
      </c>
      <c r="L204" s="56">
        <f t="shared" si="76"/>
        <v>15575300.05</v>
      </c>
      <c r="M204" s="47">
        <v>37224083.48</v>
      </c>
      <c r="N204" s="47">
        <v>0</v>
      </c>
      <c r="O204" s="47">
        <v>0</v>
      </c>
      <c r="P204" s="5">
        <f t="shared" si="71"/>
        <v>37224083.48</v>
      </c>
      <c r="Q204" s="47">
        <v>25041668.36</v>
      </c>
      <c r="R204" s="47">
        <v>0</v>
      </c>
      <c r="S204" s="5">
        <f t="shared" si="70"/>
        <v>25041668.36</v>
      </c>
      <c r="T204" s="5">
        <f t="shared" si="84"/>
        <v>77841051.89</v>
      </c>
      <c r="U204" s="6">
        <f t="shared" si="77"/>
        <v>1.199883620959593</v>
      </c>
      <c r="V204" s="6">
        <f t="shared" si="73"/>
        <v>1.783609918907358</v>
      </c>
      <c r="W204" s="6">
        <f t="shared" si="74"/>
        <v>0.7462980162846518</v>
      </c>
      <c r="X204" s="63"/>
      <c r="Y204" s="14">
        <f t="shared" si="83"/>
        <v>3.729791556151603</v>
      </c>
      <c r="Z204" s="16">
        <v>137997.2219833147</v>
      </c>
      <c r="AA204" s="32">
        <f t="shared" si="86"/>
        <v>5147.008733257455</v>
      </c>
      <c r="AB204" s="35"/>
      <c r="AC204" s="2">
        <f t="shared" si="85"/>
        <v>2493438590.203106</v>
      </c>
      <c r="AD204" s="6">
        <f t="shared" si="78"/>
        <v>0.6246514396302536</v>
      </c>
      <c r="AE204" s="6">
        <f t="shared" si="79"/>
        <v>1.492881502125459</v>
      </c>
      <c r="AF204" s="6">
        <f t="shared" si="80"/>
        <v>1.0043025907431793</v>
      </c>
      <c r="AG204" s="6">
        <f t="shared" si="81"/>
        <v>3.121835532498892</v>
      </c>
    </row>
    <row r="205" spans="1:33" ht="12.75">
      <c r="A205" s="1" t="s">
        <v>412</v>
      </c>
      <c r="B205" s="1" t="s">
        <v>413</v>
      </c>
      <c r="C205" s="2" t="s">
        <v>409</v>
      </c>
      <c r="D205" s="1"/>
      <c r="E205" s="47">
        <v>104337960</v>
      </c>
      <c r="F205" s="18">
        <v>16.6</v>
      </c>
      <c r="G205" s="4">
        <f t="shared" si="82"/>
        <v>0.166</v>
      </c>
      <c r="H205" s="47">
        <v>3625010.7</v>
      </c>
      <c r="I205" s="47">
        <v>0</v>
      </c>
      <c r="J205" s="47">
        <v>0</v>
      </c>
      <c r="K205" s="47">
        <v>55530.5</v>
      </c>
      <c r="L205" s="56">
        <f t="shared" si="76"/>
        <v>3680541.2</v>
      </c>
      <c r="M205" s="47">
        <v>0</v>
      </c>
      <c r="N205" s="47">
        <v>7616855.45</v>
      </c>
      <c r="O205" s="47">
        <v>0</v>
      </c>
      <c r="P205" s="5">
        <f t="shared" si="71"/>
        <v>7616855.45</v>
      </c>
      <c r="Q205" s="47">
        <v>3322201</v>
      </c>
      <c r="R205" s="47">
        <v>0</v>
      </c>
      <c r="S205" s="5">
        <f t="shared" si="70"/>
        <v>3322201</v>
      </c>
      <c r="T205" s="5">
        <f t="shared" si="84"/>
        <v>14619597.65</v>
      </c>
      <c r="U205" s="6">
        <f t="shared" si="77"/>
        <v>3.1840770128148947</v>
      </c>
      <c r="V205" s="6">
        <f t="shared" si="73"/>
        <v>7.300176704624089</v>
      </c>
      <c r="W205" s="6">
        <f t="shared" si="74"/>
        <v>3.527518843573327</v>
      </c>
      <c r="X205" s="63"/>
      <c r="Y205" s="14">
        <f t="shared" si="83"/>
        <v>14.011772561012311</v>
      </c>
      <c r="Z205" s="16">
        <v>42790.88948787062</v>
      </c>
      <c r="AA205" s="32">
        <f t="shared" si="86"/>
        <v>5995.7621118745565</v>
      </c>
      <c r="AB205" s="35"/>
      <c r="AC205" s="2">
        <f t="shared" si="85"/>
        <v>628541927.7108433</v>
      </c>
      <c r="AD205" s="6">
        <f t="shared" si="78"/>
        <v>0.5855681280331723</v>
      </c>
      <c r="AE205" s="6">
        <f t="shared" si="79"/>
        <v>1.2118293329675989</v>
      </c>
      <c r="AF205" s="6">
        <f t="shared" si="80"/>
        <v>0.5285567841272726</v>
      </c>
      <c r="AG205" s="6">
        <f t="shared" si="81"/>
        <v>2.325954245128044</v>
      </c>
    </row>
    <row r="206" spans="1:33" ht="12.75">
      <c r="A206" s="1" t="s">
        <v>414</v>
      </c>
      <c r="B206" s="1" t="s">
        <v>415</v>
      </c>
      <c r="C206" s="2" t="s">
        <v>409</v>
      </c>
      <c r="D206" s="1"/>
      <c r="E206" s="47">
        <v>299834200</v>
      </c>
      <c r="F206" s="18">
        <v>23.91</v>
      </c>
      <c r="G206" s="4">
        <f t="shared" si="82"/>
        <v>0.2391</v>
      </c>
      <c r="H206" s="47">
        <v>7724524.07</v>
      </c>
      <c r="I206" s="47">
        <v>0</v>
      </c>
      <c r="J206" s="47">
        <v>0</v>
      </c>
      <c r="K206" s="47">
        <v>118331.95</v>
      </c>
      <c r="L206" s="56">
        <f t="shared" si="76"/>
        <v>7842856.0200000005</v>
      </c>
      <c r="M206" s="47">
        <v>13858594</v>
      </c>
      <c r="N206" s="47">
        <v>0</v>
      </c>
      <c r="O206" s="47">
        <v>0</v>
      </c>
      <c r="P206" s="5">
        <f t="shared" si="71"/>
        <v>13858594</v>
      </c>
      <c r="Q206" s="47">
        <v>4287000</v>
      </c>
      <c r="R206" s="47">
        <v>59966.84</v>
      </c>
      <c r="S206" s="5">
        <f aca="true" t="shared" si="87" ref="S206:S225">Q206+R206</f>
        <v>4346966.84</v>
      </c>
      <c r="T206" s="5">
        <f t="shared" si="84"/>
        <v>26048416.86</v>
      </c>
      <c r="U206" s="6">
        <f t="shared" si="77"/>
        <v>1.4497901973824199</v>
      </c>
      <c r="V206" s="6">
        <f t="shared" si="73"/>
        <v>4.6220858060888315</v>
      </c>
      <c r="W206" s="6">
        <f t="shared" si="74"/>
        <v>2.6157309673146028</v>
      </c>
      <c r="X206" s="63"/>
      <c r="Y206" s="14">
        <f t="shared" si="83"/>
        <v>8.687606970785854</v>
      </c>
      <c r="Z206" s="16">
        <v>65426.24484181568</v>
      </c>
      <c r="AA206" s="32">
        <f t="shared" si="86"/>
        <v>5683.975007600999</v>
      </c>
      <c r="AB206" s="35"/>
      <c r="AC206" s="2">
        <f t="shared" si="85"/>
        <v>1254011710.5813468</v>
      </c>
      <c r="AD206" s="6">
        <f t="shared" si="78"/>
        <v>0.6254212742849214</v>
      </c>
      <c r="AE206" s="6">
        <f t="shared" si="79"/>
        <v>1.1051407162358398</v>
      </c>
      <c r="AF206" s="6">
        <f t="shared" si="80"/>
        <v>0.3418628361941366</v>
      </c>
      <c r="AG206" s="6">
        <f t="shared" si="81"/>
        <v>2.0772068267148978</v>
      </c>
    </row>
    <row r="207" spans="1:33" ht="12.75">
      <c r="A207" s="1" t="s">
        <v>416</v>
      </c>
      <c r="B207" s="1" t="s">
        <v>417</v>
      </c>
      <c r="C207" s="2" t="s">
        <v>409</v>
      </c>
      <c r="D207" s="3" t="s">
        <v>55</v>
      </c>
      <c r="E207" s="47">
        <v>302246400</v>
      </c>
      <c r="F207" s="18">
        <v>21.76</v>
      </c>
      <c r="G207" s="4">
        <f t="shared" si="82"/>
        <v>0.21760000000000002</v>
      </c>
      <c r="H207" s="47">
        <v>8584444.26</v>
      </c>
      <c r="I207" s="47">
        <v>0</v>
      </c>
      <c r="J207" s="47">
        <v>0</v>
      </c>
      <c r="K207" s="47">
        <v>133130.78</v>
      </c>
      <c r="L207" s="56">
        <f t="shared" si="76"/>
        <v>8717575.04</v>
      </c>
      <c r="M207" s="47">
        <v>18487001</v>
      </c>
      <c r="N207" s="47">
        <v>0</v>
      </c>
      <c r="O207" s="47">
        <v>912935</v>
      </c>
      <c r="P207" s="5">
        <f t="shared" si="71"/>
        <v>19399936</v>
      </c>
      <c r="Q207" s="47">
        <v>53432958</v>
      </c>
      <c r="R207" s="47">
        <v>0</v>
      </c>
      <c r="S207" s="5">
        <f t="shared" si="87"/>
        <v>53432958</v>
      </c>
      <c r="T207" s="5">
        <f t="shared" si="84"/>
        <v>81550469.03999999</v>
      </c>
      <c r="U207" s="6">
        <f t="shared" si="77"/>
        <v>17.67860857896074</v>
      </c>
      <c r="V207" s="6">
        <f t="shared" si="73"/>
        <v>6.41858298394952</v>
      </c>
      <c r="W207" s="6">
        <f t="shared" si="74"/>
        <v>2.884261000296447</v>
      </c>
      <c r="X207" s="63"/>
      <c r="Y207" s="14">
        <f t="shared" si="83"/>
        <v>26.981452563206705</v>
      </c>
      <c r="Z207" s="16">
        <v>20833.27897495632</v>
      </c>
      <c r="AA207" s="32">
        <f t="shared" si="86"/>
        <v>5621.121283988356</v>
      </c>
      <c r="AB207" s="35"/>
      <c r="AC207" s="2">
        <f t="shared" si="85"/>
        <v>1389000000</v>
      </c>
      <c r="AD207" s="6">
        <f t="shared" si="78"/>
        <v>0.6276151936645068</v>
      </c>
      <c r="AE207" s="6">
        <f t="shared" si="79"/>
        <v>1.3966836573074155</v>
      </c>
      <c r="AF207" s="6">
        <f t="shared" si="80"/>
        <v>3.846865226781857</v>
      </c>
      <c r="AG207" s="6">
        <f t="shared" si="81"/>
        <v>5.87116407775378</v>
      </c>
    </row>
    <row r="208" spans="1:33" ht="12.75">
      <c r="A208" s="1" t="s">
        <v>418</v>
      </c>
      <c r="B208" s="1" t="s">
        <v>419</v>
      </c>
      <c r="C208" s="2" t="s">
        <v>409</v>
      </c>
      <c r="D208" s="1"/>
      <c r="E208" s="47">
        <v>70253168</v>
      </c>
      <c r="F208" s="18">
        <v>13.77</v>
      </c>
      <c r="G208" s="4">
        <f t="shared" si="82"/>
        <v>0.1377</v>
      </c>
      <c r="H208" s="47">
        <v>2899681.1</v>
      </c>
      <c r="I208" s="47">
        <v>0</v>
      </c>
      <c r="J208" s="47">
        <v>0</v>
      </c>
      <c r="K208" s="47">
        <v>44424.92</v>
      </c>
      <c r="L208" s="56">
        <f t="shared" si="76"/>
        <v>2944106.02</v>
      </c>
      <c r="M208" s="47">
        <v>2269499</v>
      </c>
      <c r="N208" s="47">
        <v>1313632.82</v>
      </c>
      <c r="O208" s="47">
        <v>0</v>
      </c>
      <c r="P208" s="5">
        <f t="shared" si="71"/>
        <v>3583131.8200000003</v>
      </c>
      <c r="Q208" s="47">
        <v>1697780</v>
      </c>
      <c r="R208" s="47">
        <v>0</v>
      </c>
      <c r="S208" s="5">
        <f t="shared" si="87"/>
        <v>1697780</v>
      </c>
      <c r="T208" s="5">
        <f t="shared" si="84"/>
        <v>8225017.84</v>
      </c>
      <c r="U208" s="6">
        <f t="shared" si="77"/>
        <v>2.4166597013817226</v>
      </c>
      <c r="V208" s="6">
        <f t="shared" si="73"/>
        <v>5.100313511840492</v>
      </c>
      <c r="W208" s="6">
        <f t="shared" si="74"/>
        <v>4.190709264527402</v>
      </c>
      <c r="X208" s="63"/>
      <c r="Y208" s="14">
        <f t="shared" si="83"/>
        <v>11.707682477749614</v>
      </c>
      <c r="Z208" s="16">
        <v>90166.09042553192</v>
      </c>
      <c r="AA208" s="32">
        <f t="shared" si="86"/>
        <v>10556.359569621873</v>
      </c>
      <c r="AB208" s="35"/>
      <c r="AC208" s="2">
        <f t="shared" si="85"/>
        <v>510190036.31082064</v>
      </c>
      <c r="AD208" s="6">
        <f t="shared" si="78"/>
        <v>0.5770606657254232</v>
      </c>
      <c r="AE208" s="6">
        <f t="shared" si="79"/>
        <v>0.7023131705804356</v>
      </c>
      <c r="AF208" s="6">
        <f t="shared" si="80"/>
        <v>0.3327740408802632</v>
      </c>
      <c r="AG208" s="6">
        <f t="shared" si="81"/>
        <v>1.612147877186122</v>
      </c>
    </row>
    <row r="209" spans="1:33" ht="12.75">
      <c r="A209" s="1" t="s">
        <v>420</v>
      </c>
      <c r="B209" s="1" t="s">
        <v>388</v>
      </c>
      <c r="C209" s="2" t="s">
        <v>409</v>
      </c>
      <c r="D209" s="1"/>
      <c r="E209" s="47">
        <v>1462281600</v>
      </c>
      <c r="F209" s="18">
        <v>84.86</v>
      </c>
      <c r="G209" s="4">
        <f t="shared" si="82"/>
        <v>0.8486</v>
      </c>
      <c r="H209" s="47">
        <v>10947433.15</v>
      </c>
      <c r="I209" s="47">
        <v>0</v>
      </c>
      <c r="J209" s="47">
        <v>0</v>
      </c>
      <c r="K209" s="47">
        <v>167810.19</v>
      </c>
      <c r="L209" s="56">
        <f t="shared" si="76"/>
        <v>11115243.34</v>
      </c>
      <c r="M209" s="47">
        <v>6302185</v>
      </c>
      <c r="N209" s="47">
        <v>7954796.5</v>
      </c>
      <c r="O209" s="47">
        <v>0</v>
      </c>
      <c r="P209" s="5">
        <f t="shared" si="71"/>
        <v>14256981.5</v>
      </c>
      <c r="Q209" s="47">
        <v>5754077.8</v>
      </c>
      <c r="R209" s="47">
        <v>0</v>
      </c>
      <c r="S209" s="5">
        <f t="shared" si="87"/>
        <v>5754077.8</v>
      </c>
      <c r="T209" s="5">
        <f t="shared" si="84"/>
        <v>31126302.64</v>
      </c>
      <c r="U209" s="6">
        <f t="shared" si="77"/>
        <v>0.3934999797576609</v>
      </c>
      <c r="V209" s="6">
        <f t="shared" si="73"/>
        <v>0.9749819391832599</v>
      </c>
      <c r="W209" s="6">
        <f t="shared" si="74"/>
        <v>0.7601301514017546</v>
      </c>
      <c r="X209" s="63"/>
      <c r="Y209" s="14">
        <f t="shared" si="83"/>
        <v>2.1286120703426756</v>
      </c>
      <c r="Z209" s="16">
        <v>239147.689625109</v>
      </c>
      <c r="AA209" s="32">
        <f t="shared" si="86"/>
        <v>5090.526587305709</v>
      </c>
      <c r="AB209" s="35"/>
      <c r="AC209" s="2">
        <f t="shared" si="85"/>
        <v>1723169455.5738864</v>
      </c>
      <c r="AD209" s="6">
        <f t="shared" si="78"/>
        <v>0.6450464464795289</v>
      </c>
      <c r="AE209" s="6">
        <f t="shared" si="79"/>
        <v>0.8273696735909143</v>
      </c>
      <c r="AF209" s="6">
        <f t="shared" si="80"/>
        <v>0.33392408282235103</v>
      </c>
      <c r="AG209" s="6">
        <f t="shared" si="81"/>
        <v>1.8063402028927942</v>
      </c>
    </row>
    <row r="210" spans="1:33" ht="12.75">
      <c r="A210" s="1" t="s">
        <v>421</v>
      </c>
      <c r="B210" s="1" t="s">
        <v>422</v>
      </c>
      <c r="C210" s="2" t="s">
        <v>409</v>
      </c>
      <c r="D210" s="1"/>
      <c r="E210" s="47">
        <v>230465859</v>
      </c>
      <c r="F210" s="18">
        <v>29.72</v>
      </c>
      <c r="G210" s="4">
        <f t="shared" si="82"/>
        <v>0.29719999999999996</v>
      </c>
      <c r="H210" s="47">
        <v>4457306.46</v>
      </c>
      <c r="I210" s="47">
        <v>0</v>
      </c>
      <c r="J210" s="47">
        <v>0</v>
      </c>
      <c r="K210" s="47">
        <v>68273.65</v>
      </c>
      <c r="L210" s="56">
        <f t="shared" si="76"/>
        <v>4525580.11</v>
      </c>
      <c r="M210" s="47">
        <v>14568428</v>
      </c>
      <c r="N210" s="47">
        <v>0</v>
      </c>
      <c r="O210" s="47">
        <v>0</v>
      </c>
      <c r="P210" s="5">
        <f t="shared" si="71"/>
        <v>14568428</v>
      </c>
      <c r="Q210" s="47">
        <v>5997611.95</v>
      </c>
      <c r="R210" s="47">
        <v>0</v>
      </c>
      <c r="S210" s="5">
        <f t="shared" si="87"/>
        <v>5997611.95</v>
      </c>
      <c r="T210" s="5">
        <f t="shared" si="84"/>
        <v>25091620.06</v>
      </c>
      <c r="U210" s="6">
        <f t="shared" si="77"/>
        <v>2.6023863039948143</v>
      </c>
      <c r="V210" s="6">
        <f t="shared" si="73"/>
        <v>6.321295511280047</v>
      </c>
      <c r="W210" s="6">
        <f t="shared" si="74"/>
        <v>1.9636661714826926</v>
      </c>
      <c r="X210" s="63"/>
      <c r="Y210" s="14">
        <f t="shared" si="83"/>
        <v>10.887347986757552</v>
      </c>
      <c r="Z210" s="16">
        <v>96418.92617449665</v>
      </c>
      <c r="AA210" s="32">
        <f t="shared" si="86"/>
        <v>10497.464017712311</v>
      </c>
      <c r="AB210" s="35"/>
      <c r="AC210" s="2">
        <f t="shared" si="85"/>
        <v>775457129.8788695</v>
      </c>
      <c r="AD210" s="6">
        <f t="shared" si="78"/>
        <v>0.5836015861646562</v>
      </c>
      <c r="AE210" s="6">
        <f t="shared" si="79"/>
        <v>1.8786890259524296</v>
      </c>
      <c r="AF210" s="6">
        <f t="shared" si="80"/>
        <v>0.7734292095472588</v>
      </c>
      <c r="AG210" s="6">
        <f t="shared" si="81"/>
        <v>3.235719821664344</v>
      </c>
    </row>
    <row r="211" spans="1:33" ht="12.75">
      <c r="A211" s="1" t="s">
        <v>423</v>
      </c>
      <c r="B211" s="1" t="s">
        <v>424</v>
      </c>
      <c r="C211" s="2" t="s">
        <v>409</v>
      </c>
      <c r="D211" s="3" t="s">
        <v>55</v>
      </c>
      <c r="E211" s="47">
        <v>268038100</v>
      </c>
      <c r="F211" s="18">
        <v>20.24</v>
      </c>
      <c r="G211" s="4">
        <f t="shared" si="82"/>
        <v>0.2024</v>
      </c>
      <c r="H211" s="47">
        <v>8321104.92</v>
      </c>
      <c r="I211" s="47">
        <v>0</v>
      </c>
      <c r="J211" s="47">
        <v>0</v>
      </c>
      <c r="K211" s="47">
        <v>127519.87</v>
      </c>
      <c r="L211" s="56">
        <f t="shared" si="76"/>
        <v>8448624.79</v>
      </c>
      <c r="M211" s="47">
        <v>17091555</v>
      </c>
      <c r="N211" s="47">
        <v>0</v>
      </c>
      <c r="O211" s="47">
        <v>1568921</v>
      </c>
      <c r="P211" s="5">
        <f t="shared" si="71"/>
        <v>18660476</v>
      </c>
      <c r="Q211" s="47">
        <v>34961062.45</v>
      </c>
      <c r="R211" s="47">
        <v>0</v>
      </c>
      <c r="S211" s="5">
        <f t="shared" si="87"/>
        <v>34961062.45</v>
      </c>
      <c r="T211" s="5">
        <f t="shared" si="84"/>
        <v>62070163.24</v>
      </c>
      <c r="U211" s="6">
        <f t="shared" si="77"/>
        <v>13.043318263336445</v>
      </c>
      <c r="V211" s="6">
        <f t="shared" si="73"/>
        <v>6.961874449938274</v>
      </c>
      <c r="W211" s="6">
        <f t="shared" si="74"/>
        <v>3.1520238316866145</v>
      </c>
      <c r="X211" s="63"/>
      <c r="Y211" s="14">
        <f t="shared" si="83"/>
        <v>23.157216544961333</v>
      </c>
      <c r="Z211" s="16">
        <v>21674.26360459311</v>
      </c>
      <c r="AA211" s="32">
        <f t="shared" si="86"/>
        <v>5019.156157441368</v>
      </c>
      <c r="AB211" s="35"/>
      <c r="AC211" s="2">
        <f t="shared" si="85"/>
        <v>1324298913.0434783</v>
      </c>
      <c r="AD211" s="6">
        <f t="shared" si="78"/>
        <v>0.6379696235333707</v>
      </c>
      <c r="AE211" s="6">
        <f t="shared" si="79"/>
        <v>1.4090833886675065</v>
      </c>
      <c r="AF211" s="6">
        <f t="shared" si="80"/>
        <v>2.6399676164992965</v>
      </c>
      <c r="AG211" s="6">
        <f t="shared" si="81"/>
        <v>4.687020628700174</v>
      </c>
    </row>
    <row r="212" spans="1:33" ht="12.75">
      <c r="A212" s="1" t="s">
        <v>425</v>
      </c>
      <c r="B212" s="1" t="s">
        <v>426</v>
      </c>
      <c r="C212" s="2" t="s">
        <v>409</v>
      </c>
      <c r="D212" s="1"/>
      <c r="E212" s="47">
        <v>916168800</v>
      </c>
      <c r="F212" s="18">
        <v>21.34</v>
      </c>
      <c r="G212" s="4">
        <f t="shared" si="82"/>
        <v>0.2134</v>
      </c>
      <c r="H212" s="47">
        <v>25244611.27</v>
      </c>
      <c r="I212" s="47">
        <v>0</v>
      </c>
      <c r="J212" s="47">
        <v>0</v>
      </c>
      <c r="K212" s="47">
        <v>385859.43</v>
      </c>
      <c r="L212" s="56">
        <f t="shared" si="76"/>
        <v>25630470.7</v>
      </c>
      <c r="M212" s="47">
        <v>55923907</v>
      </c>
      <c r="N212" s="47">
        <v>0</v>
      </c>
      <c r="O212" s="47">
        <v>0</v>
      </c>
      <c r="P212" s="5">
        <f t="shared" si="71"/>
        <v>55923907</v>
      </c>
      <c r="Q212" s="47">
        <v>17005909.91</v>
      </c>
      <c r="R212" s="47">
        <v>0</v>
      </c>
      <c r="S212" s="5">
        <f t="shared" si="87"/>
        <v>17005909.91</v>
      </c>
      <c r="T212" s="5">
        <f t="shared" si="84"/>
        <v>98560287.61</v>
      </c>
      <c r="U212" s="6">
        <f t="shared" si="77"/>
        <v>1.8561983239333189</v>
      </c>
      <c r="V212" s="6">
        <f t="shared" si="73"/>
        <v>6.104105160533735</v>
      </c>
      <c r="W212" s="6">
        <f t="shared" si="74"/>
        <v>2.797570786082215</v>
      </c>
      <c r="X212" s="63"/>
      <c r="Y212" s="14">
        <f t="shared" si="83"/>
        <v>10.75787427054927</v>
      </c>
      <c r="Z212" s="16">
        <v>76095.13873951387</v>
      </c>
      <c r="AA212" s="32">
        <f t="shared" si="86"/>
        <v>8186.219351596932</v>
      </c>
      <c r="AB212" s="35"/>
      <c r="AC212" s="2">
        <f t="shared" si="85"/>
        <v>4293199625.117151</v>
      </c>
      <c r="AD212" s="6">
        <f t="shared" si="78"/>
        <v>0.5970016057499448</v>
      </c>
      <c r="AE212" s="6">
        <f t="shared" si="79"/>
        <v>1.302616041257899</v>
      </c>
      <c r="AF212" s="6">
        <f t="shared" si="80"/>
        <v>0.39611272232737027</v>
      </c>
      <c r="AG212" s="6">
        <f t="shared" si="81"/>
        <v>2.2957303693352142</v>
      </c>
    </row>
    <row r="213" spans="1:33" ht="12.75">
      <c r="A213" s="1" t="s">
        <v>427</v>
      </c>
      <c r="B213" s="1" t="s">
        <v>428</v>
      </c>
      <c r="C213" s="2" t="s">
        <v>409</v>
      </c>
      <c r="D213" s="1"/>
      <c r="E213" s="47">
        <v>2047175600</v>
      </c>
      <c r="F213" s="18">
        <v>101.91</v>
      </c>
      <c r="G213" s="4">
        <f t="shared" si="82"/>
        <v>1.0191</v>
      </c>
      <c r="H213" s="47">
        <v>11335546.81</v>
      </c>
      <c r="I213" s="47">
        <v>0</v>
      </c>
      <c r="J213" s="47">
        <v>0</v>
      </c>
      <c r="K213" s="47">
        <v>173641.34</v>
      </c>
      <c r="L213" s="56">
        <f t="shared" si="76"/>
        <v>11509188.15</v>
      </c>
      <c r="M213" s="47">
        <v>0</v>
      </c>
      <c r="N213" s="47">
        <v>35019790.65</v>
      </c>
      <c r="O213" s="47">
        <v>0</v>
      </c>
      <c r="P213" s="5">
        <f t="shared" si="71"/>
        <v>35019790.65</v>
      </c>
      <c r="Q213" s="47">
        <v>15036484.11</v>
      </c>
      <c r="R213" s="47">
        <v>0</v>
      </c>
      <c r="S213" s="5">
        <f t="shared" si="87"/>
        <v>15036484.11</v>
      </c>
      <c r="T213" s="5">
        <f t="shared" si="84"/>
        <v>61565462.91</v>
      </c>
      <c r="U213" s="6">
        <f t="shared" si="77"/>
        <v>0.7344989902185235</v>
      </c>
      <c r="V213" s="6">
        <f t="shared" si="73"/>
        <v>1.7106393144779568</v>
      </c>
      <c r="W213" s="6">
        <f t="shared" si="74"/>
        <v>0.5621983844473332</v>
      </c>
      <c r="X213" s="63">
        <v>0.00377</v>
      </c>
      <c r="Y213" s="14">
        <f t="shared" si="83"/>
        <v>3.0035666891438133</v>
      </c>
      <c r="Z213" s="16">
        <v>267076.12573099416</v>
      </c>
      <c r="AA213" s="32">
        <f t="shared" si="86"/>
        <v>8021.809547111989</v>
      </c>
      <c r="AB213" s="35"/>
      <c r="AC213" s="2">
        <f t="shared" si="85"/>
        <v>2008807379.0599551</v>
      </c>
      <c r="AD213" s="6">
        <f t="shared" si="78"/>
        <v>0.5729363735902773</v>
      </c>
      <c r="AE213" s="6">
        <f t="shared" si="79"/>
        <v>1.7433125253844857</v>
      </c>
      <c r="AF213" s="6">
        <f t="shared" si="80"/>
        <v>0.7485279209316972</v>
      </c>
      <c r="AG213" s="6">
        <f t="shared" si="81"/>
        <v>3.06477681990646</v>
      </c>
    </row>
    <row r="214" spans="1:33" ht="12.75">
      <c r="A214" s="1" t="s">
        <v>429</v>
      </c>
      <c r="B214" s="1" t="s">
        <v>430</v>
      </c>
      <c r="C214" s="2" t="s">
        <v>409</v>
      </c>
      <c r="D214" s="1"/>
      <c r="E214" s="47">
        <v>1719083300</v>
      </c>
      <c r="F214" s="18">
        <v>32.17</v>
      </c>
      <c r="G214" s="4">
        <f t="shared" si="82"/>
        <v>0.32170000000000004</v>
      </c>
      <c r="H214" s="47">
        <v>31267815.26</v>
      </c>
      <c r="I214" s="47">
        <v>0</v>
      </c>
      <c r="J214" s="47">
        <v>0</v>
      </c>
      <c r="K214" s="47">
        <v>478998.28</v>
      </c>
      <c r="L214" s="56">
        <f t="shared" si="76"/>
        <v>31746813.540000003</v>
      </c>
      <c r="M214" s="47">
        <v>39789069.5</v>
      </c>
      <c r="N214" s="47">
        <v>0</v>
      </c>
      <c r="O214" s="47">
        <v>0</v>
      </c>
      <c r="P214" s="5">
        <f t="shared" si="71"/>
        <v>39789069.5</v>
      </c>
      <c r="Q214" s="47">
        <v>18400649</v>
      </c>
      <c r="R214" s="47">
        <v>0</v>
      </c>
      <c r="S214" s="5">
        <f t="shared" si="87"/>
        <v>18400649</v>
      </c>
      <c r="T214" s="5">
        <f t="shared" si="84"/>
        <v>89936532.04</v>
      </c>
      <c r="U214" s="6">
        <f t="shared" si="77"/>
        <v>1.0703756472999302</v>
      </c>
      <c r="V214" s="6">
        <f t="shared" si="73"/>
        <v>2.314551569432383</v>
      </c>
      <c r="W214" s="6">
        <f t="shared" si="74"/>
        <v>1.8467292155068926</v>
      </c>
      <c r="X214" s="63"/>
      <c r="Y214" s="14">
        <f t="shared" si="83"/>
        <v>5.231656432239206</v>
      </c>
      <c r="Z214" s="16">
        <v>218100</v>
      </c>
      <c r="AA214" s="32">
        <f t="shared" si="86"/>
        <v>11410.242678713708</v>
      </c>
      <c r="AB214" s="35"/>
      <c r="AC214" s="2">
        <f t="shared" si="85"/>
        <v>5343746658.37737</v>
      </c>
      <c r="AD214" s="6">
        <f t="shared" si="78"/>
        <v>0.5940927886285674</v>
      </c>
      <c r="AE214" s="6">
        <f t="shared" si="79"/>
        <v>0.7445912398863976</v>
      </c>
      <c r="AF214" s="6">
        <f t="shared" si="80"/>
        <v>0.34433984573638754</v>
      </c>
      <c r="AG214" s="6">
        <f t="shared" si="81"/>
        <v>1.6830238742513528</v>
      </c>
    </row>
    <row r="215" spans="1:33" ht="12.75">
      <c r="A215" s="1" t="s">
        <v>431</v>
      </c>
      <c r="B215" s="1" t="s">
        <v>432</v>
      </c>
      <c r="C215" s="2" t="s">
        <v>409</v>
      </c>
      <c r="D215" s="1"/>
      <c r="E215" s="47">
        <v>2731783400</v>
      </c>
      <c r="F215" s="18">
        <v>74.85</v>
      </c>
      <c r="G215" s="4">
        <f t="shared" si="82"/>
        <v>0.7484999999999999</v>
      </c>
      <c r="H215" s="47">
        <v>20885292.57</v>
      </c>
      <c r="I215" s="47">
        <v>0</v>
      </c>
      <c r="J215" s="47">
        <v>0</v>
      </c>
      <c r="K215" s="47">
        <v>320001.21</v>
      </c>
      <c r="L215" s="56">
        <f t="shared" si="76"/>
        <v>21205293.78</v>
      </c>
      <c r="M215" s="47">
        <v>58377870</v>
      </c>
      <c r="N215" s="47">
        <v>0</v>
      </c>
      <c r="O215" s="47">
        <v>2996569.26</v>
      </c>
      <c r="P215" s="5">
        <f t="shared" si="71"/>
        <v>61374439.26</v>
      </c>
      <c r="Q215" s="47">
        <v>28449994.57</v>
      </c>
      <c r="R215" s="47">
        <v>0</v>
      </c>
      <c r="S215" s="5">
        <f t="shared" si="87"/>
        <v>28449994.57</v>
      </c>
      <c r="T215" s="5">
        <f t="shared" si="84"/>
        <v>111029727.60999998</v>
      </c>
      <c r="U215" s="6">
        <f t="shared" si="77"/>
        <v>1.0414440094335444</v>
      </c>
      <c r="V215" s="6">
        <f t="shared" si="73"/>
        <v>2.246680291709804</v>
      </c>
      <c r="W215" s="6">
        <f t="shared" si="74"/>
        <v>0.7762435989617625</v>
      </c>
      <c r="X215" s="63">
        <v>0.01014</v>
      </c>
      <c r="Y215" s="14">
        <f t="shared" si="83"/>
        <v>4.0542279001051105</v>
      </c>
      <c r="Z215" s="16">
        <v>248702.10727969347</v>
      </c>
      <c r="AA215" s="32">
        <f t="shared" si="86"/>
        <v>10082.950221482675</v>
      </c>
      <c r="AB215" s="35"/>
      <c r="AC215" s="2">
        <f t="shared" si="85"/>
        <v>3649677221.108885</v>
      </c>
      <c r="AD215" s="6">
        <f t="shared" si="78"/>
        <v>0.5810183338228793</v>
      </c>
      <c r="AE215" s="6">
        <f t="shared" si="79"/>
        <v>1.681640198344788</v>
      </c>
      <c r="AF215" s="6">
        <f t="shared" si="80"/>
        <v>0.7795208410610079</v>
      </c>
      <c r="AG215" s="6">
        <f t="shared" si="81"/>
        <v>3.0421793732286746</v>
      </c>
    </row>
    <row r="216" spans="1:33" ht="12.75">
      <c r="A216" s="1" t="s">
        <v>433</v>
      </c>
      <c r="B216" s="1" t="s">
        <v>434</v>
      </c>
      <c r="C216" s="2" t="s">
        <v>409</v>
      </c>
      <c r="D216" s="1"/>
      <c r="E216" s="47">
        <v>810850104</v>
      </c>
      <c r="F216" s="18">
        <v>11.82</v>
      </c>
      <c r="G216" s="4">
        <f t="shared" si="82"/>
        <v>0.1182</v>
      </c>
      <c r="H216" s="47">
        <v>41996463.199999996</v>
      </c>
      <c r="I216" s="47">
        <v>0</v>
      </c>
      <c r="J216" s="47">
        <v>0</v>
      </c>
      <c r="K216" s="47">
        <v>645404.69</v>
      </c>
      <c r="L216" s="56">
        <f t="shared" si="76"/>
        <v>42641867.88999999</v>
      </c>
      <c r="M216" s="47">
        <v>80554319.5</v>
      </c>
      <c r="N216" s="47">
        <v>0</v>
      </c>
      <c r="O216" s="47">
        <v>828500</v>
      </c>
      <c r="P216" s="5">
        <f t="shared" si="71"/>
        <v>81382819.5</v>
      </c>
      <c r="Q216" s="47">
        <v>78208213.17</v>
      </c>
      <c r="R216" s="47">
        <v>0</v>
      </c>
      <c r="S216" s="5">
        <f t="shared" si="87"/>
        <v>78208213.17</v>
      </c>
      <c r="T216" s="5">
        <f t="shared" si="84"/>
        <v>202232900.56</v>
      </c>
      <c r="U216" s="6">
        <f t="shared" si="77"/>
        <v>9.645212201884359</v>
      </c>
      <c r="V216" s="6">
        <f t="shared" si="73"/>
        <v>10.036728009101914</v>
      </c>
      <c r="W216" s="6">
        <f t="shared" si="74"/>
        <v>5.258908851296145</v>
      </c>
      <c r="X216" s="63"/>
      <c r="Y216" s="14">
        <f t="shared" si="83"/>
        <v>24.940849062282417</v>
      </c>
      <c r="Z216" s="16">
        <v>11276.31519868293</v>
      </c>
      <c r="AA216" s="32">
        <f t="shared" si="86"/>
        <v>2812.4087534907217</v>
      </c>
      <c r="AB216" s="35"/>
      <c r="AC216" s="2">
        <f t="shared" si="85"/>
        <v>6859983959.390863</v>
      </c>
      <c r="AD216" s="6">
        <f t="shared" si="78"/>
        <v>0.6216030262232043</v>
      </c>
      <c r="AE216" s="6">
        <f t="shared" si="79"/>
        <v>1.1863412506758462</v>
      </c>
      <c r="AF216" s="6">
        <f t="shared" si="80"/>
        <v>1.140064082262731</v>
      </c>
      <c r="AG216" s="6">
        <f t="shared" si="81"/>
        <v>2.9480083591617814</v>
      </c>
    </row>
    <row r="217" spans="1:33" ht="12.75">
      <c r="A217" s="1" t="s">
        <v>435</v>
      </c>
      <c r="B217" s="1" t="s">
        <v>436</v>
      </c>
      <c r="C217" s="2" t="s">
        <v>409</v>
      </c>
      <c r="D217" s="1"/>
      <c r="E217" s="47">
        <v>340904787</v>
      </c>
      <c r="F217" s="18">
        <v>34.89</v>
      </c>
      <c r="G217" s="4">
        <f t="shared" si="82"/>
        <v>0.3489</v>
      </c>
      <c r="H217" s="47">
        <v>5859262.1899999995</v>
      </c>
      <c r="I217" s="47">
        <v>0</v>
      </c>
      <c r="J217" s="47">
        <v>0</v>
      </c>
      <c r="K217" s="47">
        <v>89752.03</v>
      </c>
      <c r="L217" s="56">
        <f t="shared" si="76"/>
        <v>5949014.22</v>
      </c>
      <c r="M217" s="47">
        <v>5475740</v>
      </c>
      <c r="N217" s="47">
        <v>4322697.08</v>
      </c>
      <c r="O217" s="47">
        <v>0</v>
      </c>
      <c r="P217" s="5">
        <f t="shared" si="71"/>
        <v>9798437.08</v>
      </c>
      <c r="Q217" s="47">
        <v>3443112.21</v>
      </c>
      <c r="R217" s="47">
        <v>0</v>
      </c>
      <c r="S217" s="5">
        <f t="shared" si="87"/>
        <v>3443112.21</v>
      </c>
      <c r="T217" s="5">
        <f t="shared" si="84"/>
        <v>19190563.51</v>
      </c>
      <c r="U217" s="6">
        <f t="shared" si="77"/>
        <v>1.0099923325512</v>
      </c>
      <c r="V217" s="6">
        <f t="shared" si="73"/>
        <v>2.874244496895258</v>
      </c>
      <c r="W217" s="6">
        <f t="shared" si="74"/>
        <v>1.7450662023117909</v>
      </c>
      <c r="X217" s="63"/>
      <c r="Y217" s="14">
        <f t="shared" si="83"/>
        <v>5.629303031758249</v>
      </c>
      <c r="Z217" s="16">
        <v>159452.20125786163</v>
      </c>
      <c r="AA217" s="32">
        <f t="shared" si="86"/>
        <v>8976.047599614069</v>
      </c>
      <c r="AB217" s="35"/>
      <c r="AC217" s="2">
        <f t="shared" si="85"/>
        <v>977084514.1874462</v>
      </c>
      <c r="AD217" s="6">
        <f t="shared" si="78"/>
        <v>0.6088535979865839</v>
      </c>
      <c r="AE217" s="6">
        <f t="shared" si="79"/>
        <v>1.0028239049667553</v>
      </c>
      <c r="AF217" s="6">
        <f t="shared" si="80"/>
        <v>0.3523863248271137</v>
      </c>
      <c r="AG217" s="6">
        <f t="shared" si="81"/>
        <v>1.9640638277804532</v>
      </c>
    </row>
    <row r="218" spans="1:33" ht="12.75">
      <c r="A218" s="1" t="s">
        <v>437</v>
      </c>
      <c r="B218" s="1" t="s">
        <v>438</v>
      </c>
      <c r="C218" s="2" t="s">
        <v>409</v>
      </c>
      <c r="D218" s="1"/>
      <c r="E218" s="47">
        <v>497198500</v>
      </c>
      <c r="F218" s="18">
        <v>23.97</v>
      </c>
      <c r="G218" s="4">
        <f t="shared" si="82"/>
        <v>0.2397</v>
      </c>
      <c r="H218" s="47">
        <v>12949587.27</v>
      </c>
      <c r="I218" s="47">
        <v>0</v>
      </c>
      <c r="J218" s="47">
        <v>0</v>
      </c>
      <c r="K218" s="47">
        <v>198929.26</v>
      </c>
      <c r="L218" s="56">
        <f t="shared" si="76"/>
        <v>13148516.53</v>
      </c>
      <c r="M218" s="47">
        <v>30480183.5</v>
      </c>
      <c r="N218" s="47">
        <v>0</v>
      </c>
      <c r="O218" s="47">
        <v>0</v>
      </c>
      <c r="P218" s="5">
        <f t="shared" si="71"/>
        <v>30480183.5</v>
      </c>
      <c r="Q218" s="47">
        <v>18700974</v>
      </c>
      <c r="R218" s="47">
        <v>0</v>
      </c>
      <c r="S218" s="5">
        <f t="shared" si="87"/>
        <v>18700974</v>
      </c>
      <c r="T218" s="5">
        <f t="shared" si="84"/>
        <v>62329674.03</v>
      </c>
      <c r="U218" s="6">
        <f t="shared" si="77"/>
        <v>3.761269191278735</v>
      </c>
      <c r="V218" s="6">
        <f t="shared" si="73"/>
        <v>6.130385248547612</v>
      </c>
      <c r="W218" s="6">
        <f t="shared" si="74"/>
        <v>2.6445205546678037</v>
      </c>
      <c r="X218" s="63"/>
      <c r="Y218" s="14">
        <f t="shared" si="83"/>
        <v>12.53617499449415</v>
      </c>
      <c r="Z218" s="16">
        <v>45587.97276853253</v>
      </c>
      <c r="AA218" s="32">
        <f t="shared" si="86"/>
        <v>5714.988042705578</v>
      </c>
      <c r="AB218" s="35"/>
      <c r="AC218" s="2">
        <f t="shared" si="85"/>
        <v>2074253233.2081769</v>
      </c>
      <c r="AD218" s="6">
        <f t="shared" si="78"/>
        <v>0.6338915769538724</v>
      </c>
      <c r="AE218" s="6">
        <f t="shared" si="79"/>
        <v>1.4694533440768627</v>
      </c>
      <c r="AF218" s="6">
        <f t="shared" si="80"/>
        <v>0.9015762251495127</v>
      </c>
      <c r="AG218" s="6">
        <f t="shared" si="81"/>
        <v>3.0049211461802483</v>
      </c>
    </row>
    <row r="219" spans="1:33" ht="12.75">
      <c r="A219" s="1" t="s">
        <v>439</v>
      </c>
      <c r="B219" s="1" t="s">
        <v>440</v>
      </c>
      <c r="C219" s="2" t="s">
        <v>409</v>
      </c>
      <c r="D219" s="3" t="s">
        <v>55</v>
      </c>
      <c r="E219" s="47">
        <v>108381700</v>
      </c>
      <c r="F219" s="18">
        <v>13.56</v>
      </c>
      <c r="G219" s="4">
        <f t="shared" si="82"/>
        <v>0.1356</v>
      </c>
      <c r="H219" s="47">
        <v>4622317</v>
      </c>
      <c r="I219" s="47">
        <v>0</v>
      </c>
      <c r="J219" s="47">
        <v>0</v>
      </c>
      <c r="K219" s="47">
        <v>70979.6</v>
      </c>
      <c r="L219" s="56">
        <f t="shared" si="76"/>
        <v>4693296.6</v>
      </c>
      <c r="M219" s="47">
        <v>8931421</v>
      </c>
      <c r="N219" s="47">
        <v>0</v>
      </c>
      <c r="O219" s="47">
        <v>750559.89</v>
      </c>
      <c r="P219" s="5">
        <f t="shared" si="71"/>
        <v>9681980.89</v>
      </c>
      <c r="Q219" s="47">
        <v>18287985</v>
      </c>
      <c r="R219" s="47">
        <v>0</v>
      </c>
      <c r="S219" s="5">
        <f t="shared" si="87"/>
        <v>18287985</v>
      </c>
      <c r="T219" s="5">
        <f t="shared" si="84"/>
        <v>32663262.490000002</v>
      </c>
      <c r="U219" s="6">
        <f t="shared" si="77"/>
        <v>16.873683472394323</v>
      </c>
      <c r="V219" s="6">
        <f t="shared" si="73"/>
        <v>8.93322478794852</v>
      </c>
      <c r="W219" s="6">
        <f t="shared" si="74"/>
        <v>4.330340454154161</v>
      </c>
      <c r="X219" s="63">
        <v>0.43477</v>
      </c>
      <c r="Y219" s="14">
        <f t="shared" si="83"/>
        <v>29.702478714497005</v>
      </c>
      <c r="Z219" s="16">
        <v>15209.757851834092</v>
      </c>
      <c r="AA219" s="32">
        <f t="shared" si="86"/>
        <v>4517.675088467558</v>
      </c>
      <c r="AB219" s="35"/>
      <c r="AC219" s="2">
        <f t="shared" si="85"/>
        <v>799275073.7463127</v>
      </c>
      <c r="AD219" s="6">
        <f t="shared" si="78"/>
        <v>0.5871941655833041</v>
      </c>
      <c r="AE219" s="6">
        <f t="shared" si="79"/>
        <v>1.2113452812458192</v>
      </c>
      <c r="AF219" s="6">
        <f t="shared" si="80"/>
        <v>2.2880714788566703</v>
      </c>
      <c r="AG219" s="6">
        <f t="shared" si="81"/>
        <v>4.086610925685793</v>
      </c>
    </row>
    <row r="220" spans="1:33" ht="12.75">
      <c r="A220" s="1" t="s">
        <v>441</v>
      </c>
      <c r="B220" s="1" t="s">
        <v>442</v>
      </c>
      <c r="C220" s="2" t="s">
        <v>409</v>
      </c>
      <c r="D220" s="1"/>
      <c r="E220" s="47">
        <v>259693661</v>
      </c>
      <c r="F220" s="18">
        <v>23.85</v>
      </c>
      <c r="G220" s="4">
        <f t="shared" si="82"/>
        <v>0.23850000000000002</v>
      </c>
      <c r="H220" s="47">
        <v>7700964.600000001</v>
      </c>
      <c r="I220" s="47">
        <v>0</v>
      </c>
      <c r="J220" s="47">
        <v>0</v>
      </c>
      <c r="K220" s="47">
        <v>117967.9</v>
      </c>
      <c r="L220" s="56">
        <f t="shared" si="76"/>
        <v>7818932.500000001</v>
      </c>
      <c r="M220" s="47">
        <v>4097644</v>
      </c>
      <c r="N220" s="47">
        <v>4538914.35</v>
      </c>
      <c r="O220" s="47">
        <v>0</v>
      </c>
      <c r="P220" s="5">
        <f t="shared" si="71"/>
        <v>8636558.35</v>
      </c>
      <c r="Q220" s="47">
        <v>7352240.7</v>
      </c>
      <c r="R220" s="47">
        <v>51975</v>
      </c>
      <c r="S220" s="5">
        <f t="shared" si="87"/>
        <v>7404215.7</v>
      </c>
      <c r="T220" s="5">
        <f t="shared" si="84"/>
        <v>23859706.55</v>
      </c>
      <c r="U220" s="6">
        <f t="shared" si="77"/>
        <v>2.8511345527221015</v>
      </c>
      <c r="V220" s="6">
        <f t="shared" si="73"/>
        <v>3.3256716073635695</v>
      </c>
      <c r="W220" s="6">
        <f t="shared" si="74"/>
        <v>3.010829170759005</v>
      </c>
      <c r="X220" s="63"/>
      <c r="Y220" s="14">
        <f t="shared" si="83"/>
        <v>9.187635330844676</v>
      </c>
      <c r="Z220" s="16">
        <v>60781.46503884573</v>
      </c>
      <c r="AA220" s="32">
        <f t="shared" si="86"/>
        <v>5584.379356513995</v>
      </c>
      <c r="AB220" s="35"/>
      <c r="AC220" s="2">
        <f t="shared" si="85"/>
        <v>1088862310.2725365</v>
      </c>
      <c r="AD220" s="6">
        <f t="shared" si="78"/>
        <v>0.7180827572260228</v>
      </c>
      <c r="AE220" s="6">
        <f t="shared" si="79"/>
        <v>0.7931726783562114</v>
      </c>
      <c r="AF220" s="6">
        <f t="shared" si="80"/>
        <v>0.6752222600265936</v>
      </c>
      <c r="AG220" s="6">
        <f t="shared" si="81"/>
        <v>2.1912510264064555</v>
      </c>
    </row>
    <row r="221" spans="1:33" ht="12.75">
      <c r="A221" s="1" t="s">
        <v>443</v>
      </c>
      <c r="B221" s="1" t="s">
        <v>444</v>
      </c>
      <c r="C221" s="2" t="s">
        <v>409</v>
      </c>
      <c r="D221" s="1"/>
      <c r="E221" s="47">
        <v>998488623</v>
      </c>
      <c r="F221" s="18">
        <v>69.38</v>
      </c>
      <c r="G221" s="4">
        <f t="shared" si="82"/>
        <v>0.6938</v>
      </c>
      <c r="H221" s="47">
        <v>8241151.2299999995</v>
      </c>
      <c r="I221" s="47">
        <v>0</v>
      </c>
      <c r="J221" s="47">
        <v>0</v>
      </c>
      <c r="K221" s="47">
        <v>126286.28</v>
      </c>
      <c r="L221" s="56">
        <f t="shared" si="76"/>
        <v>8367437.51</v>
      </c>
      <c r="M221" s="47">
        <v>0</v>
      </c>
      <c r="N221" s="47">
        <v>25552174.86</v>
      </c>
      <c r="O221" s="47">
        <v>0</v>
      </c>
      <c r="P221" s="5">
        <f t="shared" si="71"/>
        <v>25552174.86</v>
      </c>
      <c r="Q221" s="47">
        <v>13045986.79</v>
      </c>
      <c r="R221" s="47">
        <v>99848.86</v>
      </c>
      <c r="S221" s="5">
        <f t="shared" si="87"/>
        <v>13145835.649999999</v>
      </c>
      <c r="T221" s="5">
        <f t="shared" si="84"/>
        <v>47065448.019999996</v>
      </c>
      <c r="U221" s="6">
        <f t="shared" si="77"/>
        <v>1.3165734037612562</v>
      </c>
      <c r="V221" s="6">
        <f t="shared" si="73"/>
        <v>2.5590852285554786</v>
      </c>
      <c r="W221" s="6">
        <f t="shared" si="74"/>
        <v>0.8380103004939295</v>
      </c>
      <c r="X221" s="63">
        <v>0.00682</v>
      </c>
      <c r="Y221" s="14">
        <f t="shared" si="83"/>
        <v>4.706848932810664</v>
      </c>
      <c r="Z221" s="16">
        <v>207136.87294889826</v>
      </c>
      <c r="AA221" s="32">
        <f t="shared" si="86"/>
        <v>9749.6196938526</v>
      </c>
      <c r="AB221" s="35"/>
      <c r="AC221" s="2">
        <f t="shared" si="85"/>
        <v>1439159156.8175268</v>
      </c>
      <c r="AD221" s="6">
        <f t="shared" si="78"/>
        <v>0.5814115464826882</v>
      </c>
      <c r="AE221" s="6">
        <f t="shared" si="79"/>
        <v>1.7754933315717907</v>
      </c>
      <c r="AF221" s="6">
        <f t="shared" si="80"/>
        <v>0.9065006276893751</v>
      </c>
      <c r="AG221" s="6">
        <f t="shared" si="81"/>
        <v>3.270343505584038</v>
      </c>
    </row>
    <row r="222" spans="1:33" ht="12.75">
      <c r="A222" s="1" t="s">
        <v>445</v>
      </c>
      <c r="B222" s="1" t="s">
        <v>446</v>
      </c>
      <c r="C222" s="2" t="s">
        <v>409</v>
      </c>
      <c r="D222" s="1"/>
      <c r="E222" s="47">
        <v>498088000</v>
      </c>
      <c r="F222" s="18">
        <v>36.13</v>
      </c>
      <c r="G222" s="4">
        <f t="shared" si="82"/>
        <v>0.3613</v>
      </c>
      <c r="H222" s="47">
        <v>8181786.09</v>
      </c>
      <c r="I222" s="47">
        <v>0</v>
      </c>
      <c r="J222" s="47">
        <v>0</v>
      </c>
      <c r="K222" s="47">
        <v>125306.09</v>
      </c>
      <c r="L222" s="56">
        <f t="shared" si="76"/>
        <v>8307092.18</v>
      </c>
      <c r="M222" s="47">
        <v>18289974</v>
      </c>
      <c r="N222" s="47">
        <v>0</v>
      </c>
      <c r="O222" s="47">
        <v>0</v>
      </c>
      <c r="P222" s="5">
        <f t="shared" si="71"/>
        <v>18289974</v>
      </c>
      <c r="Q222" s="47">
        <v>8204347</v>
      </c>
      <c r="R222" s="47">
        <v>0</v>
      </c>
      <c r="S222" s="5">
        <f t="shared" si="87"/>
        <v>8204347</v>
      </c>
      <c r="T222" s="5">
        <f t="shared" si="84"/>
        <v>34801413.18</v>
      </c>
      <c r="U222" s="6">
        <f t="shared" si="77"/>
        <v>1.6471681710862336</v>
      </c>
      <c r="V222" s="6">
        <f t="shared" si="73"/>
        <v>3.6720366682192704</v>
      </c>
      <c r="W222" s="6">
        <f t="shared" si="74"/>
        <v>1.667796088241435</v>
      </c>
      <c r="X222" s="63"/>
      <c r="Y222" s="14">
        <f t="shared" si="83"/>
        <v>6.98700092754694</v>
      </c>
      <c r="Z222" s="16">
        <v>89759.4073767095</v>
      </c>
      <c r="AA222" s="32">
        <f t="shared" si="86"/>
        <v>6271.490625971329</v>
      </c>
      <c r="AB222" s="35"/>
      <c r="AC222" s="2">
        <f t="shared" si="85"/>
        <v>1378599501.799059</v>
      </c>
      <c r="AD222" s="6">
        <f t="shared" si="78"/>
        <v>0.6025747266816306</v>
      </c>
      <c r="AE222" s="6">
        <f t="shared" si="79"/>
        <v>1.3267068482276223</v>
      </c>
      <c r="AF222" s="6">
        <f t="shared" si="80"/>
        <v>0.5951218602134563</v>
      </c>
      <c r="AG222" s="6">
        <f t="shared" si="81"/>
        <v>2.5244034351227094</v>
      </c>
    </row>
    <row r="223" spans="1:33" ht="12.75">
      <c r="A223" s="1" t="s">
        <v>447</v>
      </c>
      <c r="B223" s="1" t="s">
        <v>448</v>
      </c>
      <c r="C223" s="2" t="s">
        <v>409</v>
      </c>
      <c r="D223" s="1"/>
      <c r="E223" s="47">
        <v>1090152700</v>
      </c>
      <c r="F223" s="18">
        <v>80.21</v>
      </c>
      <c r="G223" s="4">
        <f t="shared" si="82"/>
        <v>0.8020999999999999</v>
      </c>
      <c r="H223" s="47">
        <v>8167836.840000001</v>
      </c>
      <c r="I223" s="47">
        <v>0</v>
      </c>
      <c r="J223" s="47">
        <v>0</v>
      </c>
      <c r="K223" s="47">
        <v>125122.83</v>
      </c>
      <c r="L223" s="56">
        <f t="shared" si="76"/>
        <v>8292959.670000001</v>
      </c>
      <c r="M223" s="47">
        <v>0</v>
      </c>
      <c r="N223" s="47">
        <v>17088115.54</v>
      </c>
      <c r="O223" s="47">
        <v>0</v>
      </c>
      <c r="P223" s="5">
        <f t="shared" si="71"/>
        <v>17088115.54</v>
      </c>
      <c r="Q223" s="47">
        <v>7512526.05</v>
      </c>
      <c r="R223" s="47">
        <v>0</v>
      </c>
      <c r="S223" s="5">
        <f t="shared" si="87"/>
        <v>7512526.05</v>
      </c>
      <c r="T223" s="5">
        <f t="shared" si="84"/>
        <v>32893601.26</v>
      </c>
      <c r="U223" s="6">
        <f t="shared" si="77"/>
        <v>0.6891260325273697</v>
      </c>
      <c r="V223" s="6">
        <f t="shared" si="73"/>
        <v>1.567497428571245</v>
      </c>
      <c r="W223" s="6">
        <f t="shared" si="74"/>
        <v>0.7607154181244519</v>
      </c>
      <c r="X223" s="63">
        <v>0.00108</v>
      </c>
      <c r="Y223" s="14">
        <f t="shared" si="83"/>
        <v>3.016258879223067</v>
      </c>
      <c r="Z223" s="16">
        <v>211597.18147828587</v>
      </c>
      <c r="AA223" s="32">
        <f t="shared" si="86"/>
        <v>6382.318774524545</v>
      </c>
      <c r="AB223" s="35"/>
      <c r="AC223" s="2">
        <f t="shared" si="85"/>
        <v>1359123176.6612644</v>
      </c>
      <c r="AD223" s="6">
        <f t="shared" si="78"/>
        <v>0.6101698368776226</v>
      </c>
      <c r="AE223" s="6">
        <f t="shared" si="79"/>
        <v>1.2572896874569954</v>
      </c>
      <c r="AF223" s="6">
        <f t="shared" si="80"/>
        <v>0.5527479906902032</v>
      </c>
      <c r="AG223" s="6">
        <f t="shared" si="81"/>
        <v>2.4202075150248215</v>
      </c>
    </row>
    <row r="224" spans="1:33" ht="12.75">
      <c r="A224" s="1" t="s">
        <v>449</v>
      </c>
      <c r="B224" s="1" t="s">
        <v>450</v>
      </c>
      <c r="C224" s="2" t="s">
        <v>409</v>
      </c>
      <c r="D224" s="1"/>
      <c r="E224" s="47">
        <v>1502437575</v>
      </c>
      <c r="F224" s="18">
        <v>39.41</v>
      </c>
      <c r="G224" s="4">
        <f t="shared" si="82"/>
        <v>0.39409999999999995</v>
      </c>
      <c r="H224" s="47">
        <v>22284457.03</v>
      </c>
      <c r="I224" s="47">
        <v>0</v>
      </c>
      <c r="J224" s="47">
        <v>0</v>
      </c>
      <c r="K224" s="47">
        <v>341613.12</v>
      </c>
      <c r="L224" s="56">
        <f t="shared" si="76"/>
        <v>22626070.150000002</v>
      </c>
      <c r="M224" s="47">
        <v>63301809</v>
      </c>
      <c r="N224" s="47">
        <v>0</v>
      </c>
      <c r="O224" s="47">
        <v>0</v>
      </c>
      <c r="P224" s="5">
        <f t="shared" si="71"/>
        <v>63301809</v>
      </c>
      <c r="Q224" s="47">
        <v>28543297</v>
      </c>
      <c r="R224" s="47">
        <v>0</v>
      </c>
      <c r="S224" s="5">
        <f t="shared" si="87"/>
        <v>28543297</v>
      </c>
      <c r="T224" s="5">
        <f t="shared" si="84"/>
        <v>114471176.15</v>
      </c>
      <c r="U224" s="6">
        <f t="shared" si="77"/>
        <v>1.8997991979799893</v>
      </c>
      <c r="V224" s="6">
        <f t="shared" si="73"/>
        <v>4.2132738193798165</v>
      </c>
      <c r="W224" s="6">
        <f t="shared" si="74"/>
        <v>1.5059574205603852</v>
      </c>
      <c r="X224" s="63"/>
      <c r="Y224" s="14">
        <f t="shared" si="83"/>
        <v>7.619030437920192</v>
      </c>
      <c r="Z224" s="16">
        <v>92941.18618736726</v>
      </c>
      <c r="AA224" s="32">
        <f t="shared" si="86"/>
        <v>7081.217264979588</v>
      </c>
      <c r="AB224" s="35"/>
      <c r="AC224" s="2">
        <f t="shared" si="85"/>
        <v>3812325742.1974125</v>
      </c>
      <c r="AD224" s="6">
        <f t="shared" si="78"/>
        <v>0.5934978194428477</v>
      </c>
      <c r="AE224" s="6">
        <f t="shared" si="79"/>
        <v>1.6604512122175854</v>
      </c>
      <c r="AF224" s="6">
        <f t="shared" si="80"/>
        <v>0.7487108639239136</v>
      </c>
      <c r="AG224" s="6">
        <f t="shared" si="81"/>
        <v>3.0026598955843466</v>
      </c>
    </row>
    <row r="225" spans="1:33" ht="12.75">
      <c r="A225" s="1" t="s">
        <v>451</v>
      </c>
      <c r="B225" s="1" t="s">
        <v>452</v>
      </c>
      <c r="C225" s="2" t="s">
        <v>453</v>
      </c>
      <c r="D225" s="1"/>
      <c r="E225" s="47">
        <v>246548777</v>
      </c>
      <c r="F225" s="18">
        <v>93.78</v>
      </c>
      <c r="G225" s="4">
        <f t="shared" si="82"/>
        <v>0.9378</v>
      </c>
      <c r="H225" s="47">
        <v>1534774.81</v>
      </c>
      <c r="I225" s="47">
        <v>104850.15</v>
      </c>
      <c r="J225" s="47">
        <v>0</v>
      </c>
      <c r="K225" s="47">
        <v>50848.37</v>
      </c>
      <c r="L225" s="56">
        <f t="shared" si="76"/>
        <v>1690473.33</v>
      </c>
      <c r="M225" s="47">
        <v>3648970</v>
      </c>
      <c r="N225" s="47">
        <v>0</v>
      </c>
      <c r="O225" s="47">
        <v>0</v>
      </c>
      <c r="P225" s="5">
        <f t="shared" si="71"/>
        <v>3648970</v>
      </c>
      <c r="Q225" s="47">
        <v>2570543</v>
      </c>
      <c r="R225" s="47">
        <v>0</v>
      </c>
      <c r="S225" s="5">
        <f t="shared" si="87"/>
        <v>2570543</v>
      </c>
      <c r="T225" s="5">
        <f t="shared" si="84"/>
        <v>7909986.33</v>
      </c>
      <c r="U225" s="6">
        <f t="shared" si="77"/>
        <v>1.0426103229057997</v>
      </c>
      <c r="V225" s="6">
        <f t="shared" si="73"/>
        <v>1.480019509486352</v>
      </c>
      <c r="W225" s="6">
        <f t="shared" si="74"/>
        <v>0.6856547213779122</v>
      </c>
      <c r="X225" s="64">
        <v>0.043</v>
      </c>
      <c r="Y225" s="14">
        <f t="shared" si="83"/>
        <v>3.165284553770064</v>
      </c>
      <c r="Z225" s="16">
        <v>89352.42675994753</v>
      </c>
      <c r="AA225" s="32">
        <f t="shared" si="86"/>
        <v>2828.2585626513282</v>
      </c>
      <c r="AB225" s="35"/>
      <c r="AC225" s="2">
        <f t="shared" si="85"/>
        <v>262901233.738537</v>
      </c>
      <c r="AD225" s="6">
        <f t="shared" si="78"/>
        <v>0.643006997708206</v>
      </c>
      <c r="AE225" s="6">
        <f t="shared" si="79"/>
        <v>1.387962295996301</v>
      </c>
      <c r="AF225" s="6">
        <f t="shared" si="80"/>
        <v>0.9777599608210589</v>
      </c>
      <c r="AG225" s="6">
        <f t="shared" si="81"/>
        <v>3.0087292545255657</v>
      </c>
    </row>
    <row r="226" spans="1:33" ht="12.75">
      <c r="A226" s="1" t="s">
        <v>454</v>
      </c>
      <c r="B226" s="1" t="s">
        <v>455</v>
      </c>
      <c r="C226" s="2" t="s">
        <v>453</v>
      </c>
      <c r="D226" s="1"/>
      <c r="E226" s="47">
        <v>1409663631</v>
      </c>
      <c r="F226" s="18">
        <v>99.53</v>
      </c>
      <c r="G226" s="4">
        <f t="shared" si="82"/>
        <v>0.9953</v>
      </c>
      <c r="H226" s="47">
        <v>8429129.5</v>
      </c>
      <c r="I226" s="47">
        <v>0</v>
      </c>
      <c r="J226" s="47">
        <v>0</v>
      </c>
      <c r="K226" s="47">
        <v>279183.69</v>
      </c>
      <c r="L226" s="56">
        <f t="shared" si="76"/>
        <v>8708313.19</v>
      </c>
      <c r="M226" s="47">
        <v>17065795</v>
      </c>
      <c r="N226" s="47">
        <v>0</v>
      </c>
      <c r="O226" s="47">
        <v>0</v>
      </c>
      <c r="P226" s="5">
        <f t="shared" si="71"/>
        <v>17065795</v>
      </c>
      <c r="Q226" s="47">
        <v>8712303.18</v>
      </c>
      <c r="R226" s="47">
        <v>0</v>
      </c>
      <c r="S226" s="5">
        <f aca="true" t="shared" si="88" ref="S226:S249">Q226+R226</f>
        <v>8712303.18</v>
      </c>
      <c r="T226" s="5">
        <f t="shared" si="84"/>
        <v>34486411.37</v>
      </c>
      <c r="U226" s="6">
        <f t="shared" si="77"/>
        <v>0.6180412822184812</v>
      </c>
      <c r="V226" s="6">
        <f t="shared" si="73"/>
        <v>1.2106288780319678</v>
      </c>
      <c r="W226" s="6">
        <f t="shared" si="74"/>
        <v>0.6177582366810738</v>
      </c>
      <c r="X226" s="64"/>
      <c r="Y226" s="14">
        <f t="shared" si="83"/>
        <v>2.446428396931523</v>
      </c>
      <c r="Z226" s="16">
        <v>100227.26959319696</v>
      </c>
      <c r="AA226" s="32">
        <f t="shared" si="86"/>
        <v>2451.988384797084</v>
      </c>
      <c r="AB226" s="35"/>
      <c r="AC226" s="2">
        <f t="shared" si="85"/>
        <v>1416320336.5819352</v>
      </c>
      <c r="AD226" s="6">
        <f t="shared" si="78"/>
        <v>0.6148547729686727</v>
      </c>
      <c r="AE226" s="6">
        <f t="shared" si="79"/>
        <v>1.2049389223052176</v>
      </c>
      <c r="AF226" s="6">
        <f t="shared" si="80"/>
        <v>0.6151364881920542</v>
      </c>
      <c r="AG226" s="6">
        <f t="shared" si="81"/>
        <v>2.4349301834659447</v>
      </c>
    </row>
    <row r="227" spans="1:33" ht="12.75">
      <c r="A227" s="1" t="s">
        <v>456</v>
      </c>
      <c r="B227" s="1" t="s">
        <v>457</v>
      </c>
      <c r="C227" s="2" t="s">
        <v>453</v>
      </c>
      <c r="D227" s="1"/>
      <c r="E227" s="47">
        <v>320320045</v>
      </c>
      <c r="F227" s="18">
        <v>88.88</v>
      </c>
      <c r="G227" s="4">
        <f t="shared" si="82"/>
        <v>0.8887999999999999</v>
      </c>
      <c r="H227" s="47">
        <v>2114943.79</v>
      </c>
      <c r="I227" s="47">
        <v>144480.68</v>
      </c>
      <c r="J227" s="47">
        <v>0</v>
      </c>
      <c r="K227" s="47">
        <v>70042.96</v>
      </c>
      <c r="L227" s="56">
        <f t="shared" si="76"/>
        <v>2329467.43</v>
      </c>
      <c r="M227" s="47">
        <v>3557800</v>
      </c>
      <c r="N227" s="47">
        <v>2440251.14</v>
      </c>
      <c r="O227" s="47">
        <v>0</v>
      </c>
      <c r="P227" s="5">
        <f t="shared" si="71"/>
        <v>5998051.140000001</v>
      </c>
      <c r="Q227" s="47">
        <v>384384.72</v>
      </c>
      <c r="R227" s="47">
        <v>32032</v>
      </c>
      <c r="S227" s="5">
        <f t="shared" si="88"/>
        <v>416416.72</v>
      </c>
      <c r="T227" s="5">
        <f t="shared" si="84"/>
        <v>8743935.290000001</v>
      </c>
      <c r="U227" s="6">
        <f t="shared" si="77"/>
        <v>0.13000020651220873</v>
      </c>
      <c r="V227" s="6">
        <f t="shared" si="73"/>
        <v>1.872518199727401</v>
      </c>
      <c r="W227" s="6">
        <f t="shared" si="74"/>
        <v>0.7272312383697375</v>
      </c>
      <c r="X227" s="64">
        <v>0.001</v>
      </c>
      <c r="Y227" s="14">
        <f t="shared" si="83"/>
        <v>2.7287496446093473</v>
      </c>
      <c r="Z227" s="16">
        <v>136493.67219917013</v>
      </c>
      <c r="AA227" s="32">
        <f t="shared" si="86"/>
        <v>3724.5705950491024</v>
      </c>
      <c r="AB227" s="35"/>
      <c r="AC227" s="2">
        <f t="shared" si="85"/>
        <v>360396090.23402345</v>
      </c>
      <c r="AD227" s="6">
        <f t="shared" si="78"/>
        <v>0.6463631246630225</v>
      </c>
      <c r="AE227" s="6">
        <f t="shared" si="79"/>
        <v>1.6642941759177137</v>
      </c>
      <c r="AF227" s="6">
        <f t="shared" si="80"/>
        <v>0.10665618479667731</v>
      </c>
      <c r="AG227" s="6">
        <f t="shared" si="81"/>
        <v>2.4262014841287876</v>
      </c>
    </row>
    <row r="228" spans="1:33" ht="12.75">
      <c r="A228" s="1" t="s">
        <v>458</v>
      </c>
      <c r="B228" s="1" t="s">
        <v>459</v>
      </c>
      <c r="C228" s="2" t="s">
        <v>453</v>
      </c>
      <c r="D228" s="1"/>
      <c r="E228" s="47">
        <v>155703580</v>
      </c>
      <c r="F228" s="18">
        <v>91.62</v>
      </c>
      <c r="G228" s="4">
        <f t="shared" si="82"/>
        <v>0.9162</v>
      </c>
      <c r="H228" s="47">
        <v>962227.49</v>
      </c>
      <c r="I228" s="47">
        <v>65742.94</v>
      </c>
      <c r="J228" s="47">
        <v>0</v>
      </c>
      <c r="K228" s="47">
        <v>31923.68</v>
      </c>
      <c r="L228" s="56">
        <f t="shared" si="76"/>
        <v>1059894.1099999999</v>
      </c>
      <c r="M228" s="47">
        <v>1183526</v>
      </c>
      <c r="N228" s="47">
        <v>1200637.57</v>
      </c>
      <c r="O228" s="47">
        <v>0</v>
      </c>
      <c r="P228" s="5">
        <f t="shared" si="71"/>
        <v>2384163.5700000003</v>
      </c>
      <c r="Q228" s="47">
        <v>1112075</v>
      </c>
      <c r="R228" s="47">
        <v>0</v>
      </c>
      <c r="S228" s="5">
        <f t="shared" si="88"/>
        <v>1112075</v>
      </c>
      <c r="T228" s="5">
        <f t="shared" si="84"/>
        <v>4556132.68</v>
      </c>
      <c r="U228" s="6">
        <f t="shared" si="77"/>
        <v>0.714225710160293</v>
      </c>
      <c r="V228" s="6">
        <f t="shared" si="73"/>
        <v>1.531219494118247</v>
      </c>
      <c r="W228" s="6">
        <f t="shared" si="74"/>
        <v>0.6807127427641676</v>
      </c>
      <c r="X228" s="64">
        <v>0.112</v>
      </c>
      <c r="Y228" s="14">
        <f t="shared" si="83"/>
        <v>2.8141579470427076</v>
      </c>
      <c r="Z228" s="16">
        <v>100460.54097056483</v>
      </c>
      <c r="AA228" s="32">
        <f t="shared" si="86"/>
        <v>2827.1182973652453</v>
      </c>
      <c r="AB228" s="35"/>
      <c r="AC228" s="2">
        <f t="shared" si="85"/>
        <v>169944968.34752238</v>
      </c>
      <c r="AD228" s="6">
        <f t="shared" si="78"/>
        <v>0.6236690149205303</v>
      </c>
      <c r="AE228" s="6">
        <f t="shared" si="79"/>
        <v>1.402903300511138</v>
      </c>
      <c r="AF228" s="6">
        <f t="shared" si="80"/>
        <v>0.6543735956488604</v>
      </c>
      <c r="AG228" s="6">
        <f t="shared" si="81"/>
        <v>2.6809459110805287</v>
      </c>
    </row>
    <row r="229" spans="1:33" ht="12.75">
      <c r="A229" s="1" t="s">
        <v>460</v>
      </c>
      <c r="B229" s="1" t="s">
        <v>461</v>
      </c>
      <c r="C229" s="2" t="s">
        <v>453</v>
      </c>
      <c r="D229" s="1"/>
      <c r="E229" s="47">
        <v>636203296</v>
      </c>
      <c r="F229" s="18">
        <v>94.75</v>
      </c>
      <c r="G229" s="4">
        <f t="shared" si="82"/>
        <v>0.9475</v>
      </c>
      <c r="H229" s="47">
        <v>3896031.97</v>
      </c>
      <c r="I229" s="47">
        <v>0</v>
      </c>
      <c r="J229" s="47">
        <v>0</v>
      </c>
      <c r="K229" s="47">
        <v>129019.82</v>
      </c>
      <c r="L229" s="56">
        <f t="shared" si="76"/>
        <v>4025051.79</v>
      </c>
      <c r="M229" s="47">
        <v>4675584.5</v>
      </c>
      <c r="N229" s="47">
        <v>5328787.93</v>
      </c>
      <c r="O229" s="47">
        <v>0</v>
      </c>
      <c r="P229" s="5">
        <f t="shared" si="71"/>
        <v>10004372.43</v>
      </c>
      <c r="Q229" s="47">
        <v>4053400.48</v>
      </c>
      <c r="R229" s="47">
        <v>63620.33</v>
      </c>
      <c r="S229" s="5">
        <f t="shared" si="88"/>
        <v>4117020.81</v>
      </c>
      <c r="T229" s="5">
        <f aca="true" t="shared" si="89" ref="T229:T260">L229+P229+S229</f>
        <v>18146445.029999997</v>
      </c>
      <c r="U229" s="6">
        <f t="shared" si="77"/>
        <v>0.647123464446811</v>
      </c>
      <c r="V229" s="6">
        <f t="shared" si="73"/>
        <v>1.5725118830569529</v>
      </c>
      <c r="W229" s="6">
        <f t="shared" si="74"/>
        <v>0.6326675475129887</v>
      </c>
      <c r="X229" s="64">
        <v>0.017</v>
      </c>
      <c r="Y229" s="14">
        <f t="shared" si="83"/>
        <v>2.8353028950167523</v>
      </c>
      <c r="Z229" s="16">
        <v>104613.88455538222</v>
      </c>
      <c r="AA229" s="32">
        <f t="shared" si="86"/>
        <v>2966.120497388235</v>
      </c>
      <c r="AB229" s="35"/>
      <c r="AC229" s="2">
        <f t="shared" si="85"/>
        <v>671454665.9630607</v>
      </c>
      <c r="AD229" s="6">
        <f t="shared" si="78"/>
        <v>0.5994525012685568</v>
      </c>
      <c r="AE229" s="6">
        <f t="shared" si="79"/>
        <v>1.4899550091964628</v>
      </c>
      <c r="AF229" s="6">
        <f t="shared" si="80"/>
        <v>0.6036744825037812</v>
      </c>
      <c r="AG229" s="6">
        <f t="shared" si="81"/>
        <v>2.7025569930283724</v>
      </c>
    </row>
    <row r="230" spans="1:33" ht="12.75">
      <c r="A230" s="1" t="s">
        <v>462</v>
      </c>
      <c r="B230" s="1" t="s">
        <v>463</v>
      </c>
      <c r="C230" s="2" t="s">
        <v>453</v>
      </c>
      <c r="D230" s="1"/>
      <c r="E230" s="47">
        <v>623896001</v>
      </c>
      <c r="F230" s="18">
        <v>98.65</v>
      </c>
      <c r="G230" s="4">
        <f t="shared" si="82"/>
        <v>0.9865</v>
      </c>
      <c r="H230" s="47">
        <v>3815088.38</v>
      </c>
      <c r="I230" s="47">
        <v>260623.32</v>
      </c>
      <c r="J230" s="47">
        <v>0</v>
      </c>
      <c r="K230" s="47">
        <v>126345.63</v>
      </c>
      <c r="L230" s="56">
        <f t="shared" si="76"/>
        <v>4202057.33</v>
      </c>
      <c r="M230" s="47">
        <v>10674737</v>
      </c>
      <c r="N230" s="47">
        <v>0</v>
      </c>
      <c r="O230" s="47">
        <v>0</v>
      </c>
      <c r="P230" s="5">
        <f t="shared" si="71"/>
        <v>10674737</v>
      </c>
      <c r="Q230" s="47">
        <v>6524000</v>
      </c>
      <c r="R230" s="47">
        <v>0</v>
      </c>
      <c r="S230" s="5">
        <f t="shared" si="88"/>
        <v>6524000</v>
      </c>
      <c r="T230" s="5">
        <f t="shared" si="89"/>
        <v>21400794.33</v>
      </c>
      <c r="U230" s="6">
        <f t="shared" si="77"/>
        <v>1.0456871000203767</v>
      </c>
      <c r="V230" s="6">
        <f t="shared" si="73"/>
        <v>1.7109801926747725</v>
      </c>
      <c r="W230" s="6">
        <f t="shared" si="74"/>
        <v>0.6735188754639895</v>
      </c>
      <c r="X230" s="64">
        <v>0.042</v>
      </c>
      <c r="Y230" s="14">
        <f t="shared" si="83"/>
        <v>3.3881861681591383</v>
      </c>
      <c r="Z230" s="16">
        <v>101832.05437404077</v>
      </c>
      <c r="AA230" s="32">
        <f t="shared" si="86"/>
        <v>3450.259581053542</v>
      </c>
      <c r="AB230" s="35"/>
      <c r="AC230" s="2">
        <f t="shared" si="85"/>
        <v>632433858.0841358</v>
      </c>
      <c r="AD230" s="6">
        <f t="shared" si="78"/>
        <v>0.6644263706452256</v>
      </c>
      <c r="AE230" s="6">
        <f t="shared" si="79"/>
        <v>1.687881960073663</v>
      </c>
      <c r="AF230" s="6">
        <f t="shared" si="80"/>
        <v>1.0315703241701015</v>
      </c>
      <c r="AG230" s="6">
        <f t="shared" si="81"/>
        <v>3.3838786548889903</v>
      </c>
    </row>
    <row r="231" spans="1:33" ht="12.75">
      <c r="A231" s="1" t="s">
        <v>464</v>
      </c>
      <c r="B231" s="1" t="s">
        <v>390</v>
      </c>
      <c r="C231" s="2" t="s">
        <v>453</v>
      </c>
      <c r="D231" s="1"/>
      <c r="E231" s="47">
        <v>600017073</v>
      </c>
      <c r="F231" s="18">
        <v>92.47</v>
      </c>
      <c r="G231" s="4">
        <f t="shared" si="82"/>
        <v>0.9247</v>
      </c>
      <c r="H231" s="47">
        <v>3891027.32</v>
      </c>
      <c r="I231" s="47">
        <v>265805.67</v>
      </c>
      <c r="J231" s="47">
        <v>0</v>
      </c>
      <c r="K231" s="47">
        <v>128826.44</v>
      </c>
      <c r="L231" s="56">
        <f t="shared" si="76"/>
        <v>4285659.43</v>
      </c>
      <c r="M231" s="47">
        <v>6569222</v>
      </c>
      <c r="N231" s="47">
        <v>0</v>
      </c>
      <c r="O231" s="47">
        <v>0</v>
      </c>
      <c r="P231" s="5">
        <f t="shared" si="71"/>
        <v>6569222</v>
      </c>
      <c r="Q231" s="47">
        <v>4937560.14</v>
      </c>
      <c r="R231" s="47">
        <v>0</v>
      </c>
      <c r="S231" s="5">
        <f t="shared" si="88"/>
        <v>4937560.14</v>
      </c>
      <c r="T231" s="5">
        <f t="shared" si="89"/>
        <v>15792441.57</v>
      </c>
      <c r="U231" s="6">
        <f t="shared" si="77"/>
        <v>0.8229032742873301</v>
      </c>
      <c r="V231" s="6">
        <f t="shared" si="73"/>
        <v>1.0948391796844754</v>
      </c>
      <c r="W231" s="6">
        <f t="shared" si="74"/>
        <v>0.7142562475051438</v>
      </c>
      <c r="X231" s="64"/>
      <c r="Y231" s="14">
        <f t="shared" si="83"/>
        <v>2.6319987014769493</v>
      </c>
      <c r="Z231" s="16">
        <v>100441.82424916574</v>
      </c>
      <c r="AA231" s="32">
        <f t="shared" si="86"/>
        <v>2643.6275099778018</v>
      </c>
      <c r="AB231" s="35"/>
      <c r="AC231" s="2">
        <f t="shared" si="85"/>
        <v>648877552.7198011</v>
      </c>
      <c r="AD231" s="6">
        <f t="shared" si="78"/>
        <v>0.6604727520680065</v>
      </c>
      <c r="AE231" s="6">
        <f t="shared" si="79"/>
        <v>1.0123977894542344</v>
      </c>
      <c r="AF231" s="6">
        <f t="shared" si="80"/>
        <v>0.7609386577334941</v>
      </c>
      <c r="AG231" s="6">
        <f t="shared" si="81"/>
        <v>2.433809199255735</v>
      </c>
    </row>
    <row r="232" spans="1:33" ht="12.75">
      <c r="A232" s="1" t="s">
        <v>465</v>
      </c>
      <c r="B232" s="1" t="s">
        <v>466</v>
      </c>
      <c r="C232" s="2" t="s">
        <v>453</v>
      </c>
      <c r="D232" s="1"/>
      <c r="E232" s="47">
        <v>480692799</v>
      </c>
      <c r="F232" s="18">
        <v>89.17</v>
      </c>
      <c r="G232" s="4">
        <f t="shared" si="82"/>
        <v>0.8917</v>
      </c>
      <c r="H232" s="47">
        <v>3139192.61</v>
      </c>
      <c r="I232" s="47">
        <v>214458.07</v>
      </c>
      <c r="J232" s="47">
        <v>0</v>
      </c>
      <c r="K232" s="47">
        <v>103988.32</v>
      </c>
      <c r="L232" s="56">
        <f t="shared" si="76"/>
        <v>3457638.9999999995</v>
      </c>
      <c r="M232" s="47">
        <v>4837871</v>
      </c>
      <c r="N232" s="47">
        <v>3288640.57</v>
      </c>
      <c r="O232" s="47">
        <v>0</v>
      </c>
      <c r="P232" s="5">
        <f t="shared" si="71"/>
        <v>8126511.57</v>
      </c>
      <c r="Q232" s="47">
        <v>1329088.65</v>
      </c>
      <c r="R232" s="47">
        <v>48069.28</v>
      </c>
      <c r="S232" s="5">
        <f t="shared" si="88"/>
        <v>1377157.93</v>
      </c>
      <c r="T232" s="5">
        <f t="shared" si="89"/>
        <v>12961308.5</v>
      </c>
      <c r="U232" s="6">
        <f t="shared" si="77"/>
        <v>0.2864943957689701</v>
      </c>
      <c r="V232" s="6">
        <f t="shared" si="73"/>
        <v>1.690583172226801</v>
      </c>
      <c r="W232" s="6">
        <f t="shared" si="74"/>
        <v>0.7193032654520792</v>
      </c>
      <c r="X232" s="64">
        <v>0.009</v>
      </c>
      <c r="Y232" s="14">
        <f t="shared" si="83"/>
        <v>2.6873808334478504</v>
      </c>
      <c r="Z232" s="16">
        <v>160893.3358433735</v>
      </c>
      <c r="AA232" s="32">
        <f t="shared" si="86"/>
        <v>4323.8166697497</v>
      </c>
      <c r="AB232" s="35"/>
      <c r="AC232" s="2">
        <f aca="true" t="shared" si="90" ref="AC232:AC263">E232/G232</f>
        <v>539074575.5298867</v>
      </c>
      <c r="AD232" s="6">
        <f t="shared" si="78"/>
        <v>0.6414027218036191</v>
      </c>
      <c r="AE232" s="6">
        <f t="shared" si="79"/>
        <v>1.5074930146746384</v>
      </c>
      <c r="AF232" s="6">
        <f t="shared" si="80"/>
        <v>0.24655005268864033</v>
      </c>
      <c r="AG232" s="6">
        <f t="shared" si="81"/>
        <v>2.404362789185448</v>
      </c>
    </row>
    <row r="233" spans="1:33" ht="12.75">
      <c r="A233" s="1" t="s">
        <v>467</v>
      </c>
      <c r="B233" s="1" t="s">
        <v>468</v>
      </c>
      <c r="C233" s="2" t="s">
        <v>453</v>
      </c>
      <c r="D233" s="1"/>
      <c r="E233" s="47">
        <v>513285118</v>
      </c>
      <c r="F233" s="18">
        <v>98.05</v>
      </c>
      <c r="G233" s="4">
        <f t="shared" si="82"/>
        <v>0.9804999999999999</v>
      </c>
      <c r="H233" s="47">
        <v>3247796.84</v>
      </c>
      <c r="I233" s="47">
        <v>221472.24</v>
      </c>
      <c r="J233" s="47">
        <v>0</v>
      </c>
      <c r="K233" s="47">
        <v>105751.65</v>
      </c>
      <c r="L233" s="56">
        <f t="shared" si="76"/>
        <v>3575020.73</v>
      </c>
      <c r="M233" s="47">
        <v>7231397</v>
      </c>
      <c r="N233" s="47">
        <v>0</v>
      </c>
      <c r="O233" s="47">
        <v>0</v>
      </c>
      <c r="P233" s="5">
        <f t="shared" si="71"/>
        <v>7231397</v>
      </c>
      <c r="Q233" s="47">
        <v>766971</v>
      </c>
      <c r="R233" s="47">
        <v>51329</v>
      </c>
      <c r="S233" s="5">
        <f t="shared" si="88"/>
        <v>818300</v>
      </c>
      <c r="T233" s="5">
        <f t="shared" si="89"/>
        <v>11624717.73</v>
      </c>
      <c r="U233" s="6">
        <f t="shared" si="77"/>
        <v>0.15942406496967637</v>
      </c>
      <c r="V233" s="6">
        <f aca="true" t="shared" si="91" ref="V233:V296">(P233/E233)*100</f>
        <v>1.408846028534184</v>
      </c>
      <c r="W233" s="6">
        <f aca="true" t="shared" si="92" ref="W233:W296">(L233/E233)*100</f>
        <v>0.6964980289960404</v>
      </c>
      <c r="X233" s="64">
        <v>0.001</v>
      </c>
      <c r="Y233" s="14">
        <f t="shared" si="83"/>
        <v>2.263768122499901</v>
      </c>
      <c r="Z233" s="16">
        <v>99220.91405861898</v>
      </c>
      <c r="AA233" s="32">
        <f t="shared" si="86"/>
        <v>2246.1314233120393</v>
      </c>
      <c r="AB233" s="35"/>
      <c r="AC233" s="2">
        <f t="shared" si="90"/>
        <v>523493236.1040286</v>
      </c>
      <c r="AD233" s="6">
        <f t="shared" si="78"/>
        <v>0.6829163174306175</v>
      </c>
      <c r="AE233" s="6">
        <f t="shared" si="79"/>
        <v>1.3813735309777673</v>
      </c>
      <c r="AF233" s="6">
        <f t="shared" si="80"/>
        <v>0.1465102024446382</v>
      </c>
      <c r="AG233" s="6">
        <f t="shared" si="81"/>
        <v>2.2206051441111527</v>
      </c>
    </row>
    <row r="234" spans="1:33" ht="12.75">
      <c r="A234" s="1" t="s">
        <v>469</v>
      </c>
      <c r="B234" s="1" t="s">
        <v>470</v>
      </c>
      <c r="C234" s="2" t="s">
        <v>453</v>
      </c>
      <c r="D234" s="1"/>
      <c r="E234" s="47">
        <v>639286805</v>
      </c>
      <c r="F234" s="18">
        <v>91.2</v>
      </c>
      <c r="G234" s="4">
        <f t="shared" si="82"/>
        <v>0.912</v>
      </c>
      <c r="H234" s="47">
        <v>4151831.88</v>
      </c>
      <c r="I234" s="47">
        <v>283622.13</v>
      </c>
      <c r="J234" s="47">
        <v>0</v>
      </c>
      <c r="K234" s="47">
        <v>137471.38</v>
      </c>
      <c r="L234" s="56">
        <f t="shared" si="76"/>
        <v>4572925.39</v>
      </c>
      <c r="M234" s="47">
        <v>6570864</v>
      </c>
      <c r="N234" s="47">
        <v>4739225.43</v>
      </c>
      <c r="O234" s="47">
        <v>0</v>
      </c>
      <c r="P234" s="5">
        <f t="shared" si="71"/>
        <v>11310089.43</v>
      </c>
      <c r="Q234" s="47">
        <v>3081940.88</v>
      </c>
      <c r="R234" s="47">
        <v>63929</v>
      </c>
      <c r="S234" s="5">
        <f t="shared" si="88"/>
        <v>3145869.88</v>
      </c>
      <c r="T234" s="5">
        <f t="shared" si="89"/>
        <v>19028884.7</v>
      </c>
      <c r="U234" s="6">
        <f t="shared" si="77"/>
        <v>0.4920905382991597</v>
      </c>
      <c r="V234" s="6">
        <f t="shared" si="91"/>
        <v>1.7691729817573818</v>
      </c>
      <c r="W234" s="6">
        <f t="shared" si="92"/>
        <v>0.7153167176663375</v>
      </c>
      <c r="X234" s="64">
        <v>0.008</v>
      </c>
      <c r="Y234" s="14">
        <f t="shared" si="83"/>
        <v>2.968580237722879</v>
      </c>
      <c r="Z234" s="16">
        <v>113355.55329949239</v>
      </c>
      <c r="AA234" s="32">
        <f t="shared" si="86"/>
        <v>3365.050553610156</v>
      </c>
      <c r="AB234" s="35"/>
      <c r="AC234" s="2">
        <f t="shared" si="90"/>
        <v>700972373.9035088</v>
      </c>
      <c r="AD234" s="6">
        <f t="shared" si="78"/>
        <v>0.6523688465116998</v>
      </c>
      <c r="AE234" s="6">
        <f t="shared" si="79"/>
        <v>1.6134857593627323</v>
      </c>
      <c r="AF234" s="6">
        <f t="shared" si="80"/>
        <v>0.43966652534929135</v>
      </c>
      <c r="AG234" s="6">
        <f t="shared" si="81"/>
        <v>2.7146411768032657</v>
      </c>
    </row>
    <row r="235" spans="1:33" ht="12.75">
      <c r="A235" s="1" t="s">
        <v>471</v>
      </c>
      <c r="B235" s="1" t="s">
        <v>472</v>
      </c>
      <c r="C235" s="2" t="s">
        <v>453</v>
      </c>
      <c r="D235" s="1"/>
      <c r="E235" s="47">
        <v>1131118561</v>
      </c>
      <c r="F235" s="18">
        <v>89.71</v>
      </c>
      <c r="G235" s="4">
        <f t="shared" si="82"/>
        <v>0.8970999999999999</v>
      </c>
      <c r="H235" s="47">
        <v>7367187.57</v>
      </c>
      <c r="I235" s="47">
        <v>0</v>
      </c>
      <c r="J235" s="47">
        <v>0</v>
      </c>
      <c r="K235" s="47">
        <v>244018.46</v>
      </c>
      <c r="L235" s="56">
        <f t="shared" si="76"/>
        <v>7611206.03</v>
      </c>
      <c r="M235" s="47">
        <v>18197927</v>
      </c>
      <c r="N235" s="47">
        <v>0</v>
      </c>
      <c r="O235" s="47">
        <v>0</v>
      </c>
      <c r="P235" s="5">
        <f t="shared" si="71"/>
        <v>18197927</v>
      </c>
      <c r="Q235" s="47">
        <v>8992000</v>
      </c>
      <c r="R235" s="47">
        <v>0</v>
      </c>
      <c r="S235" s="5">
        <f t="shared" si="88"/>
        <v>8992000</v>
      </c>
      <c r="T235" s="5">
        <f t="shared" si="89"/>
        <v>34801133.03</v>
      </c>
      <c r="U235" s="6">
        <f t="shared" si="77"/>
        <v>0.7949652945355566</v>
      </c>
      <c r="V235" s="6">
        <f t="shared" si="91"/>
        <v>1.6088434605751287</v>
      </c>
      <c r="W235" s="6">
        <f t="shared" si="92"/>
        <v>0.6728919754681667</v>
      </c>
      <c r="X235" s="64"/>
      <c r="Y235" s="14">
        <f t="shared" si="83"/>
        <v>3.0767007305788523</v>
      </c>
      <c r="Z235" s="16">
        <v>104115.13446607404</v>
      </c>
      <c r="AA235" s="32">
        <f t="shared" si="86"/>
        <v>3203.3111027608547</v>
      </c>
      <c r="AB235" s="35"/>
      <c r="AC235" s="2">
        <f t="shared" si="90"/>
        <v>1260861176.011593</v>
      </c>
      <c r="AD235" s="6">
        <f t="shared" si="78"/>
        <v>0.6036513911924923</v>
      </c>
      <c r="AE235" s="6">
        <f t="shared" si="79"/>
        <v>1.4432934684819478</v>
      </c>
      <c r="AF235" s="6">
        <f t="shared" si="80"/>
        <v>0.7131633657278478</v>
      </c>
      <c r="AG235" s="6">
        <f t="shared" si="81"/>
        <v>2.7601082254022877</v>
      </c>
    </row>
    <row r="236" spans="1:33" ht="12.75">
      <c r="A236" s="1" t="s">
        <v>473</v>
      </c>
      <c r="B236" s="1" t="s">
        <v>474</v>
      </c>
      <c r="C236" s="2" t="s">
        <v>453</v>
      </c>
      <c r="D236" s="1"/>
      <c r="E236" s="47">
        <v>94386527</v>
      </c>
      <c r="F236" s="18">
        <v>94.06</v>
      </c>
      <c r="G236" s="4">
        <f t="shared" si="82"/>
        <v>0.9406</v>
      </c>
      <c r="H236" s="47">
        <v>581976.52</v>
      </c>
      <c r="I236" s="47">
        <v>39756.6</v>
      </c>
      <c r="J236" s="47">
        <v>0</v>
      </c>
      <c r="K236" s="47">
        <v>19271.38</v>
      </c>
      <c r="L236" s="56">
        <f t="shared" si="76"/>
        <v>641004.5</v>
      </c>
      <c r="M236" s="47">
        <v>1119835</v>
      </c>
      <c r="N236" s="47">
        <v>1004144.43</v>
      </c>
      <c r="O236" s="47">
        <v>0</v>
      </c>
      <c r="P236" s="5">
        <f t="shared" si="71"/>
        <v>2123979.43</v>
      </c>
      <c r="Q236" s="47">
        <v>655274</v>
      </c>
      <c r="R236" s="47">
        <v>0</v>
      </c>
      <c r="S236" s="5">
        <f t="shared" si="88"/>
        <v>655274</v>
      </c>
      <c r="T236" s="5">
        <f t="shared" si="89"/>
        <v>3420257.93</v>
      </c>
      <c r="U236" s="6">
        <f t="shared" si="77"/>
        <v>0.6942452708319271</v>
      </c>
      <c r="V236" s="6">
        <f t="shared" si="91"/>
        <v>2.250299378003388</v>
      </c>
      <c r="W236" s="6">
        <f t="shared" si="92"/>
        <v>0.6791271173691983</v>
      </c>
      <c r="X236" s="64">
        <v>0.001</v>
      </c>
      <c r="Y236" s="14">
        <f t="shared" si="83"/>
        <v>3.6226717662045136</v>
      </c>
      <c r="Z236" s="16">
        <v>81464.61824953445</v>
      </c>
      <c r="AA236" s="32">
        <f t="shared" si="86"/>
        <v>2951.1957247721743</v>
      </c>
      <c r="AB236" s="35"/>
      <c r="AC236" s="2">
        <f t="shared" si="90"/>
        <v>100347147.56538379</v>
      </c>
      <c r="AD236" s="6">
        <f t="shared" si="78"/>
        <v>0.6387869665974679</v>
      </c>
      <c r="AE236" s="6">
        <f t="shared" si="79"/>
        <v>2.1166315949499874</v>
      </c>
      <c r="AF236" s="6">
        <f t="shared" si="80"/>
        <v>0.6530071017445107</v>
      </c>
      <c r="AG236" s="6">
        <f t="shared" si="81"/>
        <v>3.4084256632919656</v>
      </c>
    </row>
    <row r="237" spans="1:33" ht="12.75">
      <c r="A237" s="1" t="s">
        <v>475</v>
      </c>
      <c r="B237" s="1" t="s">
        <v>476</v>
      </c>
      <c r="C237" s="2" t="s">
        <v>453</v>
      </c>
      <c r="D237" s="1"/>
      <c r="E237" s="47">
        <v>61527058</v>
      </c>
      <c r="F237" s="18">
        <v>86.57</v>
      </c>
      <c r="G237" s="4">
        <f t="shared" si="82"/>
        <v>0.8656999999999999</v>
      </c>
      <c r="H237" s="47">
        <v>411711.77</v>
      </c>
      <c r="I237" s="47">
        <v>28125.03</v>
      </c>
      <c r="J237" s="47">
        <v>0</v>
      </c>
      <c r="K237" s="47">
        <v>13632.03</v>
      </c>
      <c r="L237" s="56">
        <f t="shared" si="76"/>
        <v>453468.8300000001</v>
      </c>
      <c r="M237" s="47">
        <v>1140119</v>
      </c>
      <c r="N237" s="47">
        <v>0</v>
      </c>
      <c r="O237" s="47">
        <v>0</v>
      </c>
      <c r="P237" s="5">
        <f t="shared" si="71"/>
        <v>1140119</v>
      </c>
      <c r="Q237" s="47">
        <v>532504.09</v>
      </c>
      <c r="R237" s="47">
        <v>0</v>
      </c>
      <c r="S237" s="5">
        <f t="shared" si="88"/>
        <v>532504.09</v>
      </c>
      <c r="T237" s="5">
        <f t="shared" si="89"/>
        <v>2126091.92</v>
      </c>
      <c r="U237" s="6">
        <f t="shared" si="77"/>
        <v>0.8654795260972822</v>
      </c>
      <c r="V237" s="6">
        <f t="shared" si="91"/>
        <v>1.853036756608775</v>
      </c>
      <c r="W237" s="6">
        <f t="shared" si="92"/>
        <v>0.7370234247182761</v>
      </c>
      <c r="X237" s="64">
        <v>0.002</v>
      </c>
      <c r="Y237" s="14">
        <f t="shared" si="83"/>
        <v>3.453539707424334</v>
      </c>
      <c r="Z237" s="16">
        <v>86457.5591985428</v>
      </c>
      <c r="AA237" s="32">
        <f t="shared" si="86"/>
        <v>2985.8461369915753</v>
      </c>
      <c r="AB237" s="35"/>
      <c r="AC237" s="2">
        <f t="shared" si="90"/>
        <v>71072031.88171422</v>
      </c>
      <c r="AD237" s="6">
        <f t="shared" si="78"/>
        <v>0.6380411787786116</v>
      </c>
      <c r="AE237" s="6">
        <f t="shared" si="79"/>
        <v>1.6041739201962164</v>
      </c>
      <c r="AF237" s="6">
        <f t="shared" si="80"/>
        <v>0.7492456257424172</v>
      </c>
      <c r="AG237" s="6">
        <f t="shared" si="81"/>
        <v>2.9914607247172453</v>
      </c>
    </row>
    <row r="238" spans="1:33" ht="12.75">
      <c r="A238" s="1" t="s">
        <v>477</v>
      </c>
      <c r="B238" s="1" t="s">
        <v>478</v>
      </c>
      <c r="C238" s="2" t="s">
        <v>453</v>
      </c>
      <c r="D238" s="1"/>
      <c r="E238" s="47">
        <v>273806478</v>
      </c>
      <c r="F238" s="18">
        <v>97.41</v>
      </c>
      <c r="G238" s="4">
        <f t="shared" si="82"/>
        <v>0.9741</v>
      </c>
      <c r="H238" s="47">
        <v>1733038.93</v>
      </c>
      <c r="I238" s="47">
        <v>0</v>
      </c>
      <c r="J238" s="47">
        <v>0</v>
      </c>
      <c r="K238" s="47">
        <v>57454.93</v>
      </c>
      <c r="L238" s="56">
        <f t="shared" si="76"/>
        <v>1790493.8599999999</v>
      </c>
      <c r="M238" s="47">
        <v>3473538</v>
      </c>
      <c r="N238" s="47">
        <v>0</v>
      </c>
      <c r="O238" s="47">
        <v>0</v>
      </c>
      <c r="P238" s="5">
        <f t="shared" si="71"/>
        <v>3473538</v>
      </c>
      <c r="Q238" s="47">
        <v>3071000</v>
      </c>
      <c r="R238" s="47">
        <v>0</v>
      </c>
      <c r="S238" s="5">
        <f t="shared" si="88"/>
        <v>3071000</v>
      </c>
      <c r="T238" s="5">
        <f t="shared" si="89"/>
        <v>8335031.859999999</v>
      </c>
      <c r="U238" s="6">
        <f t="shared" si="77"/>
        <v>1.121595085124319</v>
      </c>
      <c r="V238" s="6">
        <f t="shared" si="91"/>
        <v>1.2686105987601943</v>
      </c>
      <c r="W238" s="6">
        <f t="shared" si="92"/>
        <v>0.6539267708633248</v>
      </c>
      <c r="X238" s="64"/>
      <c r="Y238" s="14">
        <f t="shared" si="83"/>
        <v>3.044132454747838</v>
      </c>
      <c r="Z238" s="16">
        <v>70044.37689969604</v>
      </c>
      <c r="AA238" s="32">
        <f t="shared" si="86"/>
        <v>2132.2436099295446</v>
      </c>
      <c r="AB238" s="35"/>
      <c r="AC238" s="2">
        <f t="shared" si="90"/>
        <v>281086621.49676627</v>
      </c>
      <c r="AD238" s="6">
        <f t="shared" si="78"/>
        <v>0.6369900674979646</v>
      </c>
      <c r="AE238" s="6">
        <f t="shared" si="79"/>
        <v>1.2357535842523053</v>
      </c>
      <c r="AF238" s="6">
        <f t="shared" si="80"/>
        <v>1.092545772419599</v>
      </c>
      <c r="AG238" s="6">
        <f t="shared" si="81"/>
        <v>2.965289424169869</v>
      </c>
    </row>
    <row r="239" spans="1:33" ht="12.75">
      <c r="A239" s="1" t="s">
        <v>479</v>
      </c>
      <c r="B239" s="1" t="s">
        <v>480</v>
      </c>
      <c r="C239" s="2" t="s">
        <v>453</v>
      </c>
      <c r="D239" s="1"/>
      <c r="E239" s="47">
        <v>373881992</v>
      </c>
      <c r="F239" s="18">
        <v>91.85</v>
      </c>
      <c r="G239" s="4">
        <f t="shared" si="82"/>
        <v>0.9185</v>
      </c>
      <c r="H239" s="47">
        <v>2404838.83</v>
      </c>
      <c r="I239" s="47">
        <v>164283.72</v>
      </c>
      <c r="J239" s="47">
        <v>0</v>
      </c>
      <c r="K239" s="47">
        <v>79642.45</v>
      </c>
      <c r="L239" s="56">
        <f t="shared" si="76"/>
        <v>2648765.0000000005</v>
      </c>
      <c r="M239" s="47">
        <v>7348784.5</v>
      </c>
      <c r="N239" s="47">
        <v>0</v>
      </c>
      <c r="O239" s="47">
        <v>0</v>
      </c>
      <c r="P239" s="5">
        <f t="shared" si="71"/>
        <v>7348784.5</v>
      </c>
      <c r="Q239" s="47">
        <v>2776964.18</v>
      </c>
      <c r="R239" s="47">
        <v>0</v>
      </c>
      <c r="S239" s="5">
        <f t="shared" si="88"/>
        <v>2776964.18</v>
      </c>
      <c r="T239" s="5">
        <f t="shared" si="89"/>
        <v>12774513.68</v>
      </c>
      <c r="U239" s="6">
        <f t="shared" si="77"/>
        <v>0.7427381471745235</v>
      </c>
      <c r="V239" s="6">
        <f t="shared" si="91"/>
        <v>1.9655358260742335</v>
      </c>
      <c r="W239" s="6">
        <f t="shared" si="92"/>
        <v>0.708449472474192</v>
      </c>
      <c r="X239" s="64">
        <v>0.001</v>
      </c>
      <c r="Y239" s="14">
        <f t="shared" si="83"/>
        <v>3.415723445722949</v>
      </c>
      <c r="Z239" s="16">
        <v>106579.35113213924</v>
      </c>
      <c r="AA239" s="32">
        <f t="shared" si="86"/>
        <v>3640.455884919868</v>
      </c>
      <c r="AB239" s="35"/>
      <c r="AC239" s="2">
        <f t="shared" si="90"/>
        <v>407057149.70059884</v>
      </c>
      <c r="AD239" s="6">
        <f t="shared" si="78"/>
        <v>0.6507108404675452</v>
      </c>
      <c r="AE239" s="6">
        <f t="shared" si="79"/>
        <v>1.8053446562491835</v>
      </c>
      <c r="AF239" s="6">
        <f t="shared" si="80"/>
        <v>0.6822049881797998</v>
      </c>
      <c r="AG239" s="6">
        <f t="shared" si="81"/>
        <v>3.138260484896528</v>
      </c>
    </row>
    <row r="240" spans="1:33" ht="12.75">
      <c r="A240" s="1" t="s">
        <v>481</v>
      </c>
      <c r="B240" s="1" t="s">
        <v>482</v>
      </c>
      <c r="C240" s="2" t="s">
        <v>453</v>
      </c>
      <c r="D240" s="1"/>
      <c r="E240" s="47">
        <v>149294068</v>
      </c>
      <c r="F240" s="18">
        <v>88.76</v>
      </c>
      <c r="G240" s="4">
        <f t="shared" si="82"/>
        <v>0.8876000000000001</v>
      </c>
      <c r="H240" s="47">
        <v>963304.5</v>
      </c>
      <c r="I240" s="47">
        <v>65806.67</v>
      </c>
      <c r="J240" s="47">
        <v>0</v>
      </c>
      <c r="K240" s="47">
        <v>31900.5</v>
      </c>
      <c r="L240" s="56">
        <f t="shared" si="76"/>
        <v>1061011.67</v>
      </c>
      <c r="M240" s="47">
        <v>1537254</v>
      </c>
      <c r="N240" s="47">
        <v>1182013.8</v>
      </c>
      <c r="O240" s="47">
        <v>0</v>
      </c>
      <c r="P240" s="5">
        <f t="shared" si="71"/>
        <v>2719267.8</v>
      </c>
      <c r="Q240" s="47">
        <v>138904.57</v>
      </c>
      <c r="R240" s="47">
        <v>0</v>
      </c>
      <c r="S240" s="5">
        <f t="shared" si="88"/>
        <v>138904.57</v>
      </c>
      <c r="T240" s="5">
        <f t="shared" si="89"/>
        <v>3919184.0399999996</v>
      </c>
      <c r="U240" s="6">
        <f t="shared" si="77"/>
        <v>0.09304091707113239</v>
      </c>
      <c r="V240" s="6">
        <f t="shared" si="91"/>
        <v>1.821417177807761</v>
      </c>
      <c r="W240" s="6">
        <f t="shared" si="92"/>
        <v>0.7106857520956559</v>
      </c>
      <c r="X240" s="64">
        <v>0.017</v>
      </c>
      <c r="Y240" s="14">
        <f t="shared" si="83"/>
        <v>2.6081438469745497</v>
      </c>
      <c r="Z240" s="16">
        <v>173438.68046571797</v>
      </c>
      <c r="AA240" s="32">
        <f t="shared" si="86"/>
        <v>4523.530272840473</v>
      </c>
      <c r="AB240" s="35"/>
      <c r="AC240" s="2">
        <f t="shared" si="90"/>
        <v>168199716.08832806</v>
      </c>
      <c r="AD240" s="6">
        <f t="shared" si="78"/>
        <v>0.6308046735601042</v>
      </c>
      <c r="AE240" s="6">
        <f t="shared" si="79"/>
        <v>1.6166898870221689</v>
      </c>
      <c r="AF240" s="6">
        <f t="shared" si="80"/>
        <v>0.08258311799233711</v>
      </c>
      <c r="AG240" s="6">
        <f t="shared" si="81"/>
        <v>2.33007767857461</v>
      </c>
    </row>
    <row r="241" spans="1:33" ht="12.75">
      <c r="A241" s="1" t="s">
        <v>483</v>
      </c>
      <c r="B241" s="1" t="s">
        <v>484</v>
      </c>
      <c r="C241" s="2" t="s">
        <v>453</v>
      </c>
      <c r="D241" s="1"/>
      <c r="E241" s="47">
        <v>72849827</v>
      </c>
      <c r="F241" s="18">
        <v>90.46</v>
      </c>
      <c r="G241" s="4">
        <f t="shared" si="82"/>
        <v>0.9046</v>
      </c>
      <c r="H241" s="47">
        <v>471905.68</v>
      </c>
      <c r="I241" s="47">
        <v>32237.7</v>
      </c>
      <c r="J241" s="47">
        <v>0</v>
      </c>
      <c r="K241" s="47">
        <v>15628.39</v>
      </c>
      <c r="L241" s="56">
        <f t="shared" si="76"/>
        <v>519771.77</v>
      </c>
      <c r="M241" s="47">
        <v>496998.14</v>
      </c>
      <c r="N241" s="47">
        <v>558196.05</v>
      </c>
      <c r="O241" s="47">
        <v>0</v>
      </c>
      <c r="P241" s="5">
        <f t="shared" si="71"/>
        <v>1055194.19</v>
      </c>
      <c r="Q241" s="47">
        <v>577702.76</v>
      </c>
      <c r="R241" s="47">
        <v>0</v>
      </c>
      <c r="S241" s="5">
        <f t="shared" si="88"/>
        <v>577702.76</v>
      </c>
      <c r="T241" s="5">
        <f t="shared" si="89"/>
        <v>2152668.7199999997</v>
      </c>
      <c r="U241" s="6">
        <f t="shared" si="77"/>
        <v>0.7930049854476663</v>
      </c>
      <c r="V241" s="6">
        <f t="shared" si="91"/>
        <v>1.448451195361109</v>
      </c>
      <c r="W241" s="6">
        <f t="shared" si="92"/>
        <v>0.7134838769074908</v>
      </c>
      <c r="X241" s="64">
        <v>0.001</v>
      </c>
      <c r="Y241" s="14">
        <f t="shared" si="83"/>
        <v>2.9539400577162658</v>
      </c>
      <c r="Z241" s="16">
        <v>87815.39708265802</v>
      </c>
      <c r="AA241" s="32">
        <f t="shared" si="86"/>
        <v>2594.0141912672366</v>
      </c>
      <c r="AB241" s="35"/>
      <c r="AC241" s="2">
        <f t="shared" si="90"/>
        <v>80532640.9462746</v>
      </c>
      <c r="AD241" s="6">
        <f t="shared" si="78"/>
        <v>0.6454175150505163</v>
      </c>
      <c r="AE241" s="6">
        <f t="shared" si="79"/>
        <v>1.3102689513236592</v>
      </c>
      <c r="AF241" s="6">
        <f t="shared" si="80"/>
        <v>0.7173523098359589</v>
      </c>
      <c r="AG241" s="6">
        <f t="shared" si="81"/>
        <v>2.673038776210134</v>
      </c>
    </row>
    <row r="242" spans="1:33" ht="12.75">
      <c r="A242" s="1" t="s">
        <v>485</v>
      </c>
      <c r="B242" s="1" t="s">
        <v>181</v>
      </c>
      <c r="C242" s="2" t="s">
        <v>453</v>
      </c>
      <c r="D242" s="1"/>
      <c r="E242" s="47">
        <v>2295593869</v>
      </c>
      <c r="F242" s="18">
        <v>89.55</v>
      </c>
      <c r="G242" s="4">
        <f t="shared" si="82"/>
        <v>0.8955</v>
      </c>
      <c r="H242" s="47">
        <v>14970739.72</v>
      </c>
      <c r="I242" s="47">
        <v>0</v>
      </c>
      <c r="J242" s="47">
        <v>0</v>
      </c>
      <c r="K242" s="47">
        <v>495746.67</v>
      </c>
      <c r="L242" s="56">
        <f t="shared" si="76"/>
        <v>15466486.39</v>
      </c>
      <c r="M242" s="47">
        <v>41808364.5</v>
      </c>
      <c r="N242" s="47">
        <v>0</v>
      </c>
      <c r="O242" s="47">
        <v>0</v>
      </c>
      <c r="P242" s="5">
        <f t="shared" si="71"/>
        <v>41808364.5</v>
      </c>
      <c r="Q242" s="47">
        <v>14561000</v>
      </c>
      <c r="R242" s="47">
        <v>459000</v>
      </c>
      <c r="S242" s="5">
        <f t="shared" si="88"/>
        <v>15020000</v>
      </c>
      <c r="T242" s="5">
        <f t="shared" si="89"/>
        <v>72294850.89</v>
      </c>
      <c r="U242" s="6">
        <f t="shared" si="77"/>
        <v>0.6542969208461499</v>
      </c>
      <c r="V242" s="6">
        <f t="shared" si="91"/>
        <v>1.8212439519283277</v>
      </c>
      <c r="W242" s="6">
        <f t="shared" si="92"/>
        <v>0.6737466325756248</v>
      </c>
      <c r="X242" s="64"/>
      <c r="Y242" s="14">
        <f t="shared" si="83"/>
        <v>3.149287505350103</v>
      </c>
      <c r="Z242" s="16">
        <v>123543.05824271133</v>
      </c>
      <c r="AA242" s="32">
        <f t="shared" si="86"/>
        <v>3890.726096965108</v>
      </c>
      <c r="AB242" s="35"/>
      <c r="AC242" s="2">
        <f t="shared" si="90"/>
        <v>2563477240.647683</v>
      </c>
      <c r="AD242" s="6">
        <f t="shared" si="78"/>
        <v>0.603340109471472</v>
      </c>
      <c r="AE242" s="6">
        <f t="shared" si="79"/>
        <v>1.6309239589518174</v>
      </c>
      <c r="AF242" s="6">
        <f t="shared" si="80"/>
        <v>0.5680175259258805</v>
      </c>
      <c r="AG242" s="6">
        <f t="shared" si="81"/>
        <v>2.8201869610410166</v>
      </c>
    </row>
    <row r="243" spans="1:33" ht="12.75">
      <c r="A243" s="1" t="s">
        <v>486</v>
      </c>
      <c r="B243" s="1" t="s">
        <v>487</v>
      </c>
      <c r="C243" s="2" t="s">
        <v>453</v>
      </c>
      <c r="D243" s="1"/>
      <c r="E243" s="47">
        <v>133564096</v>
      </c>
      <c r="F243" s="18">
        <v>93.06</v>
      </c>
      <c r="G243" s="4">
        <f t="shared" si="82"/>
        <v>0.9306</v>
      </c>
      <c r="H243" s="47">
        <v>851964.04</v>
      </c>
      <c r="I243" s="47">
        <v>0</v>
      </c>
      <c r="J243" s="47">
        <v>0</v>
      </c>
      <c r="K243" s="47">
        <v>28210.13</v>
      </c>
      <c r="L243" s="56">
        <f t="shared" si="76"/>
        <v>880174.17</v>
      </c>
      <c r="M243" s="47">
        <v>1439398.5</v>
      </c>
      <c r="N243" s="47">
        <v>1322262.13</v>
      </c>
      <c r="O243" s="47">
        <v>0</v>
      </c>
      <c r="P243" s="5">
        <f t="shared" si="71"/>
        <v>2761660.63</v>
      </c>
      <c r="Q243" s="47">
        <v>721350.75</v>
      </c>
      <c r="R243" s="47">
        <v>0</v>
      </c>
      <c r="S243" s="5">
        <f t="shared" si="88"/>
        <v>721350.75</v>
      </c>
      <c r="T243" s="5">
        <f t="shared" si="89"/>
        <v>4363185.55</v>
      </c>
      <c r="U243" s="6">
        <f t="shared" si="77"/>
        <v>0.5400783381186514</v>
      </c>
      <c r="V243" s="6">
        <f t="shared" si="91"/>
        <v>2.0676669200082034</v>
      </c>
      <c r="W243" s="6">
        <f t="shared" si="92"/>
        <v>0.6589901001538617</v>
      </c>
      <c r="X243" s="64">
        <v>0.001</v>
      </c>
      <c r="Y243" s="14">
        <f t="shared" si="83"/>
        <v>3.265735358280716</v>
      </c>
      <c r="Z243" s="16">
        <v>160474.25742574257</v>
      </c>
      <c r="AA243" s="32">
        <f t="shared" si="86"/>
        <v>5240.664565690893</v>
      </c>
      <c r="AB243" s="35"/>
      <c r="AC243" s="2">
        <f t="shared" si="90"/>
        <v>143524710.93917903</v>
      </c>
      <c r="AD243" s="6">
        <f t="shared" si="78"/>
        <v>0.6132561872031838</v>
      </c>
      <c r="AE243" s="6">
        <f t="shared" si="79"/>
        <v>1.9241708357596337</v>
      </c>
      <c r="AF243" s="6">
        <f t="shared" si="80"/>
        <v>0.5025969014532169</v>
      </c>
      <c r="AG243" s="6">
        <f t="shared" si="81"/>
        <v>3.0400239244160345</v>
      </c>
    </row>
    <row r="244" spans="1:33" ht="12.75">
      <c r="A244" s="1" t="s">
        <v>488</v>
      </c>
      <c r="B244" s="1" t="s">
        <v>489</v>
      </c>
      <c r="C244" s="2" t="s">
        <v>453</v>
      </c>
      <c r="D244" s="1"/>
      <c r="E244" s="47">
        <v>1346069622</v>
      </c>
      <c r="F244" s="18">
        <v>90.36</v>
      </c>
      <c r="G244" s="4">
        <f t="shared" si="82"/>
        <v>0.9036</v>
      </c>
      <c r="H244" s="47">
        <v>8970720.96</v>
      </c>
      <c r="I244" s="47">
        <v>0</v>
      </c>
      <c r="J244" s="47">
        <v>0</v>
      </c>
      <c r="K244" s="47">
        <v>297518</v>
      </c>
      <c r="L244" s="56">
        <f t="shared" si="76"/>
        <v>9268238.96</v>
      </c>
      <c r="M244" s="47">
        <v>20285859</v>
      </c>
      <c r="N244" s="47">
        <v>0</v>
      </c>
      <c r="O244" s="47">
        <v>0</v>
      </c>
      <c r="P244" s="5">
        <f t="shared" si="71"/>
        <v>20285859</v>
      </c>
      <c r="Q244" s="47">
        <v>9274420</v>
      </c>
      <c r="R244" s="47">
        <v>0</v>
      </c>
      <c r="S244" s="5">
        <f t="shared" si="88"/>
        <v>9274420</v>
      </c>
      <c r="T244" s="5">
        <f t="shared" si="89"/>
        <v>38828517.96</v>
      </c>
      <c r="U244" s="6">
        <f t="shared" si="77"/>
        <v>0.6890000226154721</v>
      </c>
      <c r="V244" s="6">
        <f t="shared" si="91"/>
        <v>1.5070438161927409</v>
      </c>
      <c r="W244" s="6">
        <f t="shared" si="92"/>
        <v>0.6885408309140194</v>
      </c>
      <c r="X244" s="64"/>
      <c r="Y244" s="14">
        <f t="shared" si="83"/>
        <v>2.884584669722232</v>
      </c>
      <c r="Z244" s="16">
        <v>106295.22630834513</v>
      </c>
      <c r="AA244" s="32">
        <f t="shared" si="86"/>
        <v>3066.1758027370765</v>
      </c>
      <c r="AB244" s="35"/>
      <c r="AC244" s="2">
        <f t="shared" si="90"/>
        <v>1489674216.4674635</v>
      </c>
      <c r="AD244" s="6">
        <f t="shared" si="78"/>
        <v>0.6221654948139079</v>
      </c>
      <c r="AE244" s="6">
        <f t="shared" si="79"/>
        <v>1.3617647923117604</v>
      </c>
      <c r="AF244" s="6">
        <f t="shared" si="80"/>
        <v>0.6225804204353407</v>
      </c>
      <c r="AG244" s="6">
        <f t="shared" si="81"/>
        <v>2.606510707561009</v>
      </c>
    </row>
    <row r="245" spans="1:33" ht="12.75">
      <c r="A245" s="1" t="s">
        <v>490</v>
      </c>
      <c r="B245" s="1" t="s">
        <v>491</v>
      </c>
      <c r="C245" s="2" t="s">
        <v>453</v>
      </c>
      <c r="D245" s="1"/>
      <c r="E245" s="47">
        <v>161093597</v>
      </c>
      <c r="F245" s="18">
        <v>93.15</v>
      </c>
      <c r="G245" s="4">
        <f t="shared" si="82"/>
        <v>0.9315000000000001</v>
      </c>
      <c r="H245" s="47">
        <v>1023480.38</v>
      </c>
      <c r="I245" s="47">
        <v>0</v>
      </c>
      <c r="J245" s="47">
        <v>0</v>
      </c>
      <c r="K245" s="47">
        <v>33907.35</v>
      </c>
      <c r="L245" s="56">
        <f t="shared" si="76"/>
        <v>1057387.73</v>
      </c>
      <c r="M245" s="47">
        <v>1106035</v>
      </c>
      <c r="N245" s="47">
        <v>1358811.02</v>
      </c>
      <c r="O245" s="47">
        <v>0</v>
      </c>
      <c r="P245" s="5">
        <f t="shared" si="71"/>
        <v>2464846.02</v>
      </c>
      <c r="Q245" s="47">
        <v>1481715.96</v>
      </c>
      <c r="R245" s="47">
        <v>0</v>
      </c>
      <c r="S245" s="5">
        <f t="shared" si="88"/>
        <v>1481715.96</v>
      </c>
      <c r="T245" s="5">
        <f t="shared" si="89"/>
        <v>5003949.71</v>
      </c>
      <c r="U245" s="6">
        <f t="shared" si="77"/>
        <v>0.9197857565996245</v>
      </c>
      <c r="V245" s="6">
        <f t="shared" si="91"/>
        <v>1.5300707575608978</v>
      </c>
      <c r="W245" s="6">
        <f t="shared" si="92"/>
        <v>0.6563809795618383</v>
      </c>
      <c r="X245" s="64">
        <v>0.006</v>
      </c>
      <c r="Y245" s="14">
        <f t="shared" si="83"/>
        <v>3.100237493722361</v>
      </c>
      <c r="Z245" s="16">
        <v>85810.84165477888</v>
      </c>
      <c r="AA245" s="32">
        <f t="shared" si="86"/>
        <v>2660.3398866601806</v>
      </c>
      <c r="AB245" s="35"/>
      <c r="AC245" s="2">
        <f t="shared" si="90"/>
        <v>172939986.04401502</v>
      </c>
      <c r="AD245" s="6">
        <f t="shared" si="78"/>
        <v>0.6114188824618523</v>
      </c>
      <c r="AE245" s="6">
        <f t="shared" si="79"/>
        <v>1.4252609106679766</v>
      </c>
      <c r="AF245" s="6">
        <f t="shared" si="80"/>
        <v>0.8567804322725503</v>
      </c>
      <c r="AG245" s="6">
        <f t="shared" si="81"/>
        <v>2.893460225402379</v>
      </c>
    </row>
    <row r="246" spans="1:33" ht="12.75">
      <c r="A246" s="1" t="s">
        <v>492</v>
      </c>
      <c r="B246" s="1" t="s">
        <v>493</v>
      </c>
      <c r="C246" s="2" t="s">
        <v>453</v>
      </c>
      <c r="D246" s="1"/>
      <c r="E246" s="47">
        <v>375180868</v>
      </c>
      <c r="F246" s="18">
        <v>94.39</v>
      </c>
      <c r="G246" s="4">
        <f t="shared" si="82"/>
        <v>0.9439</v>
      </c>
      <c r="H246" s="47">
        <v>2355376.69</v>
      </c>
      <c r="I246" s="47">
        <v>0</v>
      </c>
      <c r="J246" s="47">
        <v>0</v>
      </c>
      <c r="K246" s="47">
        <v>78053.99</v>
      </c>
      <c r="L246" s="56">
        <f t="shared" si="76"/>
        <v>2433430.68</v>
      </c>
      <c r="M246" s="47">
        <v>8124568</v>
      </c>
      <c r="N246" s="47">
        <v>0</v>
      </c>
      <c r="O246" s="47">
        <v>0</v>
      </c>
      <c r="P246" s="5">
        <f t="shared" si="71"/>
        <v>8124568</v>
      </c>
      <c r="Q246" s="47">
        <v>3892240.08</v>
      </c>
      <c r="R246" s="47">
        <v>0</v>
      </c>
      <c r="S246" s="5">
        <f t="shared" si="88"/>
        <v>3892240.08</v>
      </c>
      <c r="T246" s="5">
        <f t="shared" si="89"/>
        <v>14450238.76</v>
      </c>
      <c r="U246" s="6">
        <f t="shared" si="77"/>
        <v>1.0374303201409514</v>
      </c>
      <c r="V246" s="6">
        <f t="shared" si="91"/>
        <v>2.1655070108745527</v>
      </c>
      <c r="W246" s="6">
        <f t="shared" si="92"/>
        <v>0.6486020177340174</v>
      </c>
      <c r="X246" s="64">
        <v>0.011</v>
      </c>
      <c r="Y246" s="14">
        <f t="shared" si="83"/>
        <v>3.8405393487495205</v>
      </c>
      <c r="Z246" s="16">
        <v>90968.21917808219</v>
      </c>
      <c r="AA246" s="32">
        <f t="shared" si="86"/>
        <v>3493.670252390954</v>
      </c>
      <c r="AB246" s="35"/>
      <c r="AC246" s="2">
        <f t="shared" si="90"/>
        <v>397479466.0451319</v>
      </c>
      <c r="AD246" s="6">
        <f t="shared" si="78"/>
        <v>0.6122154445391389</v>
      </c>
      <c r="AE246" s="6">
        <f t="shared" si="79"/>
        <v>2.04402206756449</v>
      </c>
      <c r="AF246" s="6">
        <f t="shared" si="80"/>
        <v>0.9792304791810438</v>
      </c>
      <c r="AG246" s="6">
        <f t="shared" si="81"/>
        <v>3.6354679912846724</v>
      </c>
    </row>
    <row r="247" spans="1:33" ht="12.75">
      <c r="A247" s="1" t="s">
        <v>494</v>
      </c>
      <c r="B247" s="1" t="s">
        <v>495</v>
      </c>
      <c r="C247" s="2" t="s">
        <v>453</v>
      </c>
      <c r="D247" s="1"/>
      <c r="E247" s="47">
        <v>128070441</v>
      </c>
      <c r="F247" s="18">
        <v>73.03</v>
      </c>
      <c r="G247" s="4">
        <f t="shared" si="82"/>
        <v>0.7303000000000001</v>
      </c>
      <c r="H247" s="47">
        <v>1032039.88</v>
      </c>
      <c r="I247" s="47">
        <v>70507.23</v>
      </c>
      <c r="J247" s="47">
        <v>0</v>
      </c>
      <c r="K247" s="47">
        <v>34193.26</v>
      </c>
      <c r="L247" s="56">
        <f t="shared" si="76"/>
        <v>1136740.37</v>
      </c>
      <c r="M247" s="47">
        <v>1365902</v>
      </c>
      <c r="N247" s="47">
        <v>1439144.23</v>
      </c>
      <c r="O247" s="47">
        <v>0</v>
      </c>
      <c r="P247" s="5">
        <f aca="true" t="shared" si="93" ref="P247:P310">SUM(M247:O247)</f>
        <v>2805046.23</v>
      </c>
      <c r="Q247" s="47">
        <v>1176982.41</v>
      </c>
      <c r="R247" s="47">
        <v>0</v>
      </c>
      <c r="S247" s="5">
        <f t="shared" si="88"/>
        <v>1176982.41</v>
      </c>
      <c r="T247" s="5">
        <f t="shared" si="89"/>
        <v>5118769.01</v>
      </c>
      <c r="U247" s="6">
        <f t="shared" si="77"/>
        <v>0.9190117569752101</v>
      </c>
      <c r="V247" s="6">
        <f t="shared" si="91"/>
        <v>2.190237035257808</v>
      </c>
      <c r="W247" s="6">
        <f t="shared" si="92"/>
        <v>0.887589955280938</v>
      </c>
      <c r="X247" s="64">
        <v>0.029</v>
      </c>
      <c r="Y247" s="14">
        <f t="shared" si="83"/>
        <v>3.967838747513956</v>
      </c>
      <c r="Z247" s="16">
        <v>90768.03044719314</v>
      </c>
      <c r="AA247" s="32">
        <f t="shared" si="86"/>
        <v>3601.529082438995</v>
      </c>
      <c r="AB247" s="35"/>
      <c r="AC247" s="2">
        <f t="shared" si="90"/>
        <v>175366891.68834725</v>
      </c>
      <c r="AD247" s="6">
        <f t="shared" si="78"/>
        <v>0.648206944341669</v>
      </c>
      <c r="AE247" s="6">
        <f t="shared" si="79"/>
        <v>1.599530106848777</v>
      </c>
      <c r="AF247" s="6">
        <f t="shared" si="80"/>
        <v>0.671154286118996</v>
      </c>
      <c r="AG247" s="6">
        <f t="shared" si="81"/>
        <v>2.918891337309442</v>
      </c>
    </row>
    <row r="248" spans="1:33" ht="12.75">
      <c r="A248" s="1" t="s">
        <v>496</v>
      </c>
      <c r="B248" s="1" t="s">
        <v>497</v>
      </c>
      <c r="C248" s="2" t="s">
        <v>453</v>
      </c>
      <c r="D248" s="1"/>
      <c r="E248" s="47">
        <v>239239806</v>
      </c>
      <c r="F248" s="18">
        <v>81.01</v>
      </c>
      <c r="G248" s="4">
        <f t="shared" si="82"/>
        <v>0.8101</v>
      </c>
      <c r="H248" s="47">
        <v>1735745.94</v>
      </c>
      <c r="I248" s="47">
        <v>118589.85</v>
      </c>
      <c r="J248" s="47">
        <v>0</v>
      </c>
      <c r="K248" s="47">
        <v>57562.52</v>
      </c>
      <c r="L248" s="56">
        <f t="shared" si="76"/>
        <v>1911898.31</v>
      </c>
      <c r="M248" s="47">
        <v>1747632.88</v>
      </c>
      <c r="N248" s="47">
        <v>1504431.51</v>
      </c>
      <c r="O248" s="47">
        <v>0</v>
      </c>
      <c r="P248" s="5">
        <f t="shared" si="93"/>
        <v>3252064.3899999997</v>
      </c>
      <c r="Q248" s="47">
        <v>1023165</v>
      </c>
      <c r="R248" s="47">
        <v>23900</v>
      </c>
      <c r="S248" s="5">
        <f t="shared" si="88"/>
        <v>1047065</v>
      </c>
      <c r="T248" s="5">
        <f t="shared" si="89"/>
        <v>6211027.699999999</v>
      </c>
      <c r="U248" s="6">
        <f t="shared" si="77"/>
        <v>0.43766337111977094</v>
      </c>
      <c r="V248" s="6">
        <f t="shared" si="91"/>
        <v>1.3593324808163403</v>
      </c>
      <c r="W248" s="6">
        <f t="shared" si="92"/>
        <v>0.7991556012213118</v>
      </c>
      <c r="X248" s="64">
        <v>0.001</v>
      </c>
      <c r="Y248" s="14">
        <f t="shared" si="83"/>
        <v>2.5951514531574227</v>
      </c>
      <c r="Z248" s="16">
        <v>152514.93212669683</v>
      </c>
      <c r="AA248" s="32">
        <f t="shared" si="86"/>
        <v>3957.9934773680297</v>
      </c>
      <c r="AB248" s="35"/>
      <c r="AC248" s="2">
        <f t="shared" si="90"/>
        <v>295321325.76225156</v>
      </c>
      <c r="AD248" s="6">
        <f t="shared" si="78"/>
        <v>0.6473959525493848</v>
      </c>
      <c r="AE248" s="6">
        <f t="shared" si="79"/>
        <v>1.1011952427093175</v>
      </c>
      <c r="AF248" s="6">
        <f t="shared" si="80"/>
        <v>0.34645821711626035</v>
      </c>
      <c r="AG248" s="6">
        <f t="shared" si="81"/>
        <v>2.1031422922028287</v>
      </c>
    </row>
    <row r="249" spans="1:33" ht="12.75">
      <c r="A249" s="1" t="s">
        <v>498</v>
      </c>
      <c r="B249" s="1" t="s">
        <v>499</v>
      </c>
      <c r="C249" s="2" t="s">
        <v>500</v>
      </c>
      <c r="D249" s="3" t="s">
        <v>55</v>
      </c>
      <c r="E249" s="47">
        <v>2311530560</v>
      </c>
      <c r="F249" s="18">
        <v>82.05</v>
      </c>
      <c r="G249" s="4">
        <f t="shared" si="82"/>
        <v>0.8205</v>
      </c>
      <c r="H249" s="48">
        <v>21166965.18</v>
      </c>
      <c r="I249" s="47">
        <v>0</v>
      </c>
      <c r="J249" s="47">
        <v>0</v>
      </c>
      <c r="K249" s="47">
        <v>0</v>
      </c>
      <c r="L249" s="56">
        <f t="shared" si="76"/>
        <v>21166965.18</v>
      </c>
      <c r="M249" s="47">
        <v>42708459.5</v>
      </c>
      <c r="N249" s="47">
        <v>0</v>
      </c>
      <c r="O249" s="47">
        <v>3353076</v>
      </c>
      <c r="P249" s="5">
        <f t="shared" si="93"/>
        <v>46061535.5</v>
      </c>
      <c r="Q249" s="47">
        <v>30935325.73</v>
      </c>
      <c r="R249" s="47">
        <v>0</v>
      </c>
      <c r="S249" s="5">
        <f t="shared" si="88"/>
        <v>30935325.73</v>
      </c>
      <c r="T249" s="5">
        <f t="shared" si="89"/>
        <v>98163826.41000001</v>
      </c>
      <c r="U249" s="6">
        <f t="shared" si="77"/>
        <v>1.338304855896</v>
      </c>
      <c r="V249" s="6">
        <f t="shared" si="91"/>
        <v>1.9926855520352713</v>
      </c>
      <c r="W249" s="6">
        <f t="shared" si="92"/>
        <v>0.9157121063543282</v>
      </c>
      <c r="X249" s="64"/>
      <c r="Y249" s="14">
        <f t="shared" si="83"/>
        <v>4.246702514285601</v>
      </c>
      <c r="Z249" s="16">
        <v>132334.47178815384</v>
      </c>
      <c r="AA249" s="32">
        <f t="shared" si="86"/>
        <v>5619.851340694098</v>
      </c>
      <c r="AB249" s="35"/>
      <c r="AC249" s="2">
        <f t="shared" si="90"/>
        <v>2817221889.092017</v>
      </c>
      <c r="AD249" s="6">
        <f t="shared" si="78"/>
        <v>0.7513417832637264</v>
      </c>
      <c r="AE249" s="6">
        <f t="shared" si="79"/>
        <v>1.63499849544494</v>
      </c>
      <c r="AF249" s="6">
        <f t="shared" si="80"/>
        <v>1.098079134262668</v>
      </c>
      <c r="AG249" s="6">
        <f t="shared" si="81"/>
        <v>3.4844194129713344</v>
      </c>
    </row>
    <row r="250" spans="1:33" ht="12.75">
      <c r="A250" s="1" t="s">
        <v>501</v>
      </c>
      <c r="B250" s="1" t="s">
        <v>502</v>
      </c>
      <c r="C250" s="2" t="s">
        <v>500</v>
      </c>
      <c r="D250" s="1"/>
      <c r="E250" s="48">
        <v>38940205</v>
      </c>
      <c r="F250" s="18">
        <v>43.26</v>
      </c>
      <c r="G250" s="4">
        <f t="shared" si="82"/>
        <v>0.4326</v>
      </c>
      <c r="H250" s="48">
        <v>666148.1</v>
      </c>
      <c r="I250" s="47">
        <v>0</v>
      </c>
      <c r="J250" s="47">
        <v>0</v>
      </c>
      <c r="K250" s="47">
        <v>0</v>
      </c>
      <c r="L250" s="56">
        <f t="shared" si="76"/>
        <v>666148.1</v>
      </c>
      <c r="M250" s="47">
        <v>895858.5</v>
      </c>
      <c r="N250" s="47">
        <v>0</v>
      </c>
      <c r="O250" s="47">
        <v>7820</v>
      </c>
      <c r="P250" s="5">
        <f t="shared" si="93"/>
        <v>903678.5</v>
      </c>
      <c r="Q250" s="47">
        <v>942772.19</v>
      </c>
      <c r="R250" s="47">
        <v>0</v>
      </c>
      <c r="S250" s="5">
        <f aca="true" t="shared" si="94" ref="S250:S281">Q250+R250</f>
        <v>942772.19</v>
      </c>
      <c r="T250" s="5">
        <f t="shared" si="89"/>
        <v>2512598.79</v>
      </c>
      <c r="U250" s="6">
        <f t="shared" si="77"/>
        <v>2.421076596797577</v>
      </c>
      <c r="V250" s="6">
        <f t="shared" si="91"/>
        <v>2.3206824411941334</v>
      </c>
      <c r="W250" s="6">
        <f t="shared" si="92"/>
        <v>1.7106948974716492</v>
      </c>
      <c r="X250" s="64"/>
      <c r="Y250" s="14">
        <f t="shared" si="83"/>
        <v>6.452453935463359</v>
      </c>
      <c r="Z250" s="16">
        <v>72976.75840978594</v>
      </c>
      <c r="AA250" s="32">
        <f t="shared" si="86"/>
        <v>4708.791719985821</v>
      </c>
      <c r="AB250" s="35"/>
      <c r="AC250" s="2">
        <f t="shared" si="90"/>
        <v>90014343.50439206</v>
      </c>
      <c r="AD250" s="6">
        <f t="shared" si="78"/>
        <v>0.7400466126462353</v>
      </c>
      <c r="AE250" s="6">
        <f t="shared" si="79"/>
        <v>1.003927224060582</v>
      </c>
      <c r="AF250" s="6">
        <f t="shared" si="80"/>
        <v>1.0473577357746318</v>
      </c>
      <c r="AG250" s="6">
        <f t="shared" si="81"/>
        <v>2.791331572481449</v>
      </c>
    </row>
    <row r="251" spans="1:33" ht="12.75">
      <c r="A251" s="1" t="s">
        <v>503</v>
      </c>
      <c r="B251" s="1" t="s">
        <v>504</v>
      </c>
      <c r="C251" s="2" t="s">
        <v>500</v>
      </c>
      <c r="D251" s="3" t="s">
        <v>55</v>
      </c>
      <c r="E251" s="47">
        <v>378651141</v>
      </c>
      <c r="F251" s="18">
        <v>67.36</v>
      </c>
      <c r="G251" s="4">
        <f t="shared" si="82"/>
        <v>0.6736</v>
      </c>
      <c r="H251" s="48">
        <v>3866355.62</v>
      </c>
      <c r="I251" s="47">
        <v>0</v>
      </c>
      <c r="J251" s="47">
        <v>0</v>
      </c>
      <c r="K251" s="47">
        <v>0</v>
      </c>
      <c r="L251" s="56">
        <f t="shared" si="76"/>
        <v>3866355.62</v>
      </c>
      <c r="M251" s="47">
        <v>5490789.5</v>
      </c>
      <c r="N251" s="47">
        <v>0</v>
      </c>
      <c r="O251" s="47">
        <v>14200</v>
      </c>
      <c r="P251" s="5">
        <f t="shared" si="93"/>
        <v>5504989.5</v>
      </c>
      <c r="Q251" s="47">
        <v>5730844</v>
      </c>
      <c r="R251" s="47">
        <v>0</v>
      </c>
      <c r="S251" s="5">
        <f t="shared" si="94"/>
        <v>5730844</v>
      </c>
      <c r="T251" s="5">
        <f t="shared" si="89"/>
        <v>15102189.120000001</v>
      </c>
      <c r="U251" s="6">
        <f t="shared" si="77"/>
        <v>1.5134891670642028</v>
      </c>
      <c r="V251" s="6">
        <f t="shared" si="91"/>
        <v>1.4538420471840068</v>
      </c>
      <c r="W251" s="6">
        <f t="shared" si="92"/>
        <v>1.0210864834024098</v>
      </c>
      <c r="X251" s="64">
        <v>0.22274901794718627</v>
      </c>
      <c r="Y251" s="14">
        <f t="shared" si="83"/>
        <v>3.7656686797034333</v>
      </c>
      <c r="Z251" s="16">
        <v>129866.15034168564</v>
      </c>
      <c r="AA251" s="32">
        <f t="shared" si="86"/>
        <v>4890.32894895343</v>
      </c>
      <c r="AB251" s="35"/>
      <c r="AC251" s="2">
        <f t="shared" si="90"/>
        <v>562130553.7410927</v>
      </c>
      <c r="AD251" s="6">
        <f t="shared" si="78"/>
        <v>0.6878038552198632</v>
      </c>
      <c r="AE251" s="6">
        <f t="shared" si="79"/>
        <v>0.9793080029831468</v>
      </c>
      <c r="AF251" s="6">
        <f t="shared" si="80"/>
        <v>1.019486302934447</v>
      </c>
      <c r="AG251" s="6">
        <f t="shared" si="81"/>
        <v>2.6865981611374568</v>
      </c>
    </row>
    <row r="252" spans="1:33" ht="12.75">
      <c r="A252" s="1" t="s">
        <v>505</v>
      </c>
      <c r="B252" s="1" t="s">
        <v>506</v>
      </c>
      <c r="C252" s="2" t="s">
        <v>500</v>
      </c>
      <c r="D252" s="1"/>
      <c r="E252" s="47">
        <v>474982271</v>
      </c>
      <c r="F252" s="18">
        <v>77.02</v>
      </c>
      <c r="G252" s="4">
        <f t="shared" si="82"/>
        <v>0.7702</v>
      </c>
      <c r="H252" s="48">
        <v>4516962.8</v>
      </c>
      <c r="I252" s="47">
        <v>0</v>
      </c>
      <c r="J252" s="47">
        <v>0</v>
      </c>
      <c r="K252" s="47">
        <v>0</v>
      </c>
      <c r="L252" s="56">
        <f t="shared" si="76"/>
        <v>4516962.8</v>
      </c>
      <c r="M252" s="47">
        <v>7284341</v>
      </c>
      <c r="N252" s="47">
        <v>0</v>
      </c>
      <c r="O252" s="47">
        <v>829694</v>
      </c>
      <c r="P252" s="5">
        <f t="shared" si="93"/>
        <v>8114035</v>
      </c>
      <c r="Q252" s="47">
        <v>5370574.49</v>
      </c>
      <c r="R252" s="47">
        <v>0</v>
      </c>
      <c r="S252" s="5">
        <f t="shared" si="94"/>
        <v>5370574.49</v>
      </c>
      <c r="T252" s="5">
        <f t="shared" si="89"/>
        <v>18001572.29</v>
      </c>
      <c r="U252" s="6">
        <f t="shared" si="77"/>
        <v>1.130689463144194</v>
      </c>
      <c r="V252" s="6">
        <f t="shared" si="91"/>
        <v>1.7082816550009716</v>
      </c>
      <c r="W252" s="6">
        <f t="shared" si="92"/>
        <v>0.9509750312343763</v>
      </c>
      <c r="X252" s="64"/>
      <c r="Y252" s="14">
        <f t="shared" si="83"/>
        <v>3.7899461493795417</v>
      </c>
      <c r="Z252" s="16">
        <v>134898.57850808554</v>
      </c>
      <c r="AA252" s="32">
        <f t="shared" si="86"/>
        <v>5112.583481734926</v>
      </c>
      <c r="AB252" s="35"/>
      <c r="AC252" s="2">
        <f t="shared" si="90"/>
        <v>616699910.4128798</v>
      </c>
      <c r="AD252" s="6">
        <f t="shared" si="78"/>
        <v>0.7324409690567165</v>
      </c>
      <c r="AE252" s="6">
        <f t="shared" si="79"/>
        <v>1.3157185306817483</v>
      </c>
      <c r="AF252" s="6">
        <f t="shared" si="80"/>
        <v>0.870857024513658</v>
      </c>
      <c r="AG252" s="6">
        <f t="shared" si="81"/>
        <v>2.9190165242521227</v>
      </c>
    </row>
    <row r="253" spans="1:33" ht="12.75">
      <c r="A253" s="1" t="s">
        <v>507</v>
      </c>
      <c r="B253" s="1" t="s">
        <v>508</v>
      </c>
      <c r="C253" s="2" t="s">
        <v>500</v>
      </c>
      <c r="D253" s="3" t="s">
        <v>55</v>
      </c>
      <c r="E253" s="47">
        <v>2122296157</v>
      </c>
      <c r="F253" s="18">
        <v>55.55</v>
      </c>
      <c r="G253" s="4">
        <f t="shared" si="82"/>
        <v>0.5555</v>
      </c>
      <c r="H253" s="48">
        <v>24170321.34</v>
      </c>
      <c r="I253" s="47">
        <v>0</v>
      </c>
      <c r="J253" s="47">
        <v>0</v>
      </c>
      <c r="K253" s="47">
        <v>0</v>
      </c>
      <c r="L253" s="56">
        <f t="shared" si="76"/>
        <v>24170321.34</v>
      </c>
      <c r="M253" s="47">
        <v>24800096</v>
      </c>
      <c r="N253" s="47">
        <v>0</v>
      </c>
      <c r="O253" s="47">
        <v>137632.5</v>
      </c>
      <c r="P253" s="5">
        <f t="shared" si="93"/>
        <v>24937728.5</v>
      </c>
      <c r="Q253" s="47">
        <v>16635000</v>
      </c>
      <c r="R253" s="47">
        <v>0</v>
      </c>
      <c r="S253" s="5">
        <f t="shared" si="94"/>
        <v>16635000</v>
      </c>
      <c r="T253" s="5">
        <f t="shared" si="89"/>
        <v>65743049.84</v>
      </c>
      <c r="U253" s="6">
        <f t="shared" si="77"/>
        <v>0.7838208604926575</v>
      </c>
      <c r="V253" s="6">
        <f t="shared" si="91"/>
        <v>1.175035275720004</v>
      </c>
      <c r="W253" s="6">
        <f t="shared" si="92"/>
        <v>1.1388759886445952</v>
      </c>
      <c r="X253" s="64"/>
      <c r="Y253" s="14">
        <f t="shared" si="83"/>
        <v>3.0977321248572567</v>
      </c>
      <c r="Z253" s="16">
        <v>170112.5091441112</v>
      </c>
      <c r="AA253" s="32">
        <f t="shared" si="86"/>
        <v>5269.62984415787</v>
      </c>
      <c r="AB253" s="35"/>
      <c r="AC253" s="2">
        <f t="shared" si="90"/>
        <v>3820515134.1134114</v>
      </c>
      <c r="AD253" s="6">
        <f t="shared" si="78"/>
        <v>0.6326456116920726</v>
      </c>
      <c r="AE253" s="6">
        <f t="shared" si="79"/>
        <v>0.6527320956624622</v>
      </c>
      <c r="AF253" s="6">
        <f t="shared" si="80"/>
        <v>0.4354124880036712</v>
      </c>
      <c r="AG253" s="6">
        <f t="shared" si="81"/>
        <v>1.720790195358206</v>
      </c>
    </row>
    <row r="254" spans="1:33" ht="12.75">
      <c r="A254" s="1" t="s">
        <v>509</v>
      </c>
      <c r="B254" s="1" t="s">
        <v>510</v>
      </c>
      <c r="C254" s="2" t="s">
        <v>500</v>
      </c>
      <c r="D254" s="3" t="s">
        <v>55</v>
      </c>
      <c r="E254" s="47">
        <v>5178823624</v>
      </c>
      <c r="F254" s="18">
        <v>69.15</v>
      </c>
      <c r="G254" s="4">
        <f t="shared" si="82"/>
        <v>0.6915</v>
      </c>
      <c r="H254" s="48">
        <v>52359712.559999995</v>
      </c>
      <c r="I254" s="47">
        <v>0</v>
      </c>
      <c r="J254" s="47">
        <v>0</v>
      </c>
      <c r="K254" s="47">
        <v>0</v>
      </c>
      <c r="L254" s="56">
        <f t="shared" si="76"/>
        <v>52359712.559999995</v>
      </c>
      <c r="M254" s="47">
        <v>72094096</v>
      </c>
      <c r="N254" s="47">
        <v>0</v>
      </c>
      <c r="O254" s="47">
        <v>7018995</v>
      </c>
      <c r="P254" s="5">
        <f t="shared" si="93"/>
        <v>79113091</v>
      </c>
      <c r="Q254" s="47">
        <v>104060095</v>
      </c>
      <c r="R254" s="47">
        <v>0</v>
      </c>
      <c r="S254" s="5">
        <f t="shared" si="94"/>
        <v>104060095</v>
      </c>
      <c r="T254" s="5">
        <f t="shared" si="89"/>
        <v>235532898.56</v>
      </c>
      <c r="U254" s="6">
        <f t="shared" si="77"/>
        <v>2.009338462846249</v>
      </c>
      <c r="V254" s="6">
        <f t="shared" si="91"/>
        <v>1.527626672462248</v>
      </c>
      <c r="W254" s="6">
        <f t="shared" si="92"/>
        <v>1.011034867404088</v>
      </c>
      <c r="X254" s="64"/>
      <c r="Y254" s="14">
        <f t="shared" si="83"/>
        <v>4.548000002712585</v>
      </c>
      <c r="Z254" s="16">
        <v>88833.05647268787</v>
      </c>
      <c r="AA254" s="32">
        <f t="shared" si="86"/>
        <v>4040.127410787516</v>
      </c>
      <c r="AB254" s="35"/>
      <c r="AC254" s="2">
        <f t="shared" si="90"/>
        <v>7489260483.007954</v>
      </c>
      <c r="AD254" s="6">
        <f t="shared" si="78"/>
        <v>0.699130610809927</v>
      </c>
      <c r="AE254" s="6">
        <f t="shared" si="79"/>
        <v>1.0563538440076445</v>
      </c>
      <c r="AF254" s="6">
        <f t="shared" si="80"/>
        <v>1.3894575470581811</v>
      </c>
      <c r="AG254" s="6">
        <f t="shared" si="81"/>
        <v>3.144942001875753</v>
      </c>
    </row>
    <row r="255" spans="1:33" ht="12.75">
      <c r="A255" s="1" t="s">
        <v>511</v>
      </c>
      <c r="B255" s="1" t="s">
        <v>512</v>
      </c>
      <c r="C255" s="2" t="s">
        <v>500</v>
      </c>
      <c r="D255" s="3" t="s">
        <v>55</v>
      </c>
      <c r="E255" s="47">
        <v>1049853543</v>
      </c>
      <c r="F255" s="18">
        <v>51.02</v>
      </c>
      <c r="G255" s="4">
        <f t="shared" si="82"/>
        <v>0.5102</v>
      </c>
      <c r="H255" s="48">
        <v>14622415.95</v>
      </c>
      <c r="I255" s="47">
        <v>0</v>
      </c>
      <c r="J255" s="47">
        <v>0</v>
      </c>
      <c r="K255" s="47">
        <v>0</v>
      </c>
      <c r="L255" s="56">
        <f t="shared" si="76"/>
        <v>14622415.95</v>
      </c>
      <c r="M255" s="47">
        <v>30528285</v>
      </c>
      <c r="N255" s="47">
        <v>0</v>
      </c>
      <c r="O255" s="47">
        <v>0</v>
      </c>
      <c r="P255" s="5">
        <f t="shared" si="93"/>
        <v>30528285</v>
      </c>
      <c r="Q255" s="47">
        <v>17115406</v>
      </c>
      <c r="R255" s="48">
        <v>0</v>
      </c>
      <c r="S255" s="5">
        <f t="shared" si="94"/>
        <v>17115406</v>
      </c>
      <c r="T255" s="5">
        <f t="shared" si="89"/>
        <v>62266106.95</v>
      </c>
      <c r="U255" s="6">
        <f t="shared" si="77"/>
        <v>1.6302660608347348</v>
      </c>
      <c r="V255" s="6">
        <f t="shared" si="91"/>
        <v>2.90786131108956</v>
      </c>
      <c r="W255" s="6">
        <f t="shared" si="92"/>
        <v>1.3928053153219675</v>
      </c>
      <c r="X255" s="64"/>
      <c r="Y255" s="14">
        <f t="shared" si="83"/>
        <v>5.930932687246263</v>
      </c>
      <c r="Z255" s="16">
        <v>92126.3202365864</v>
      </c>
      <c r="AA255" s="32">
        <f t="shared" si="86"/>
        <v>5463.9500404688715</v>
      </c>
      <c r="AB255" s="35"/>
      <c r="AC255" s="2">
        <f t="shared" si="90"/>
        <v>2057729406.115249</v>
      </c>
      <c r="AD255" s="6">
        <f t="shared" si="78"/>
        <v>0.7106092718772679</v>
      </c>
      <c r="AE255" s="6">
        <f t="shared" si="79"/>
        <v>1.4835908409178935</v>
      </c>
      <c r="AF255" s="6">
        <f t="shared" si="80"/>
        <v>0.8317617442378817</v>
      </c>
      <c r="AG255" s="6">
        <f t="shared" si="81"/>
        <v>3.0259618570330433</v>
      </c>
    </row>
    <row r="256" spans="1:33" ht="12.75">
      <c r="A256" s="1" t="s">
        <v>513</v>
      </c>
      <c r="B256" s="1" t="s">
        <v>514</v>
      </c>
      <c r="C256" s="2" t="s">
        <v>500</v>
      </c>
      <c r="D256" s="3" t="s">
        <v>55</v>
      </c>
      <c r="E256" s="47">
        <v>2265486071</v>
      </c>
      <c r="F256" s="18">
        <v>86.55</v>
      </c>
      <c r="G256" s="4">
        <f t="shared" si="82"/>
        <v>0.8654999999999999</v>
      </c>
      <c r="H256" s="48">
        <v>18781389.07</v>
      </c>
      <c r="I256" s="47">
        <v>0</v>
      </c>
      <c r="J256" s="47">
        <v>0</v>
      </c>
      <c r="K256" s="47">
        <v>0</v>
      </c>
      <c r="L256" s="56">
        <f t="shared" si="76"/>
        <v>18781389.07</v>
      </c>
      <c r="M256" s="47">
        <v>29674780</v>
      </c>
      <c r="N256" s="47">
        <v>0</v>
      </c>
      <c r="O256" s="47">
        <v>0</v>
      </c>
      <c r="P256" s="5">
        <f t="shared" si="93"/>
        <v>29674780</v>
      </c>
      <c r="Q256" s="47">
        <v>37331244</v>
      </c>
      <c r="R256" s="48">
        <v>0</v>
      </c>
      <c r="S256" s="5">
        <f t="shared" si="94"/>
        <v>37331244</v>
      </c>
      <c r="T256" s="5">
        <f t="shared" si="89"/>
        <v>85787413.07</v>
      </c>
      <c r="U256" s="6">
        <f t="shared" si="77"/>
        <v>1.6478249183638438</v>
      </c>
      <c r="V256" s="6">
        <f t="shared" si="91"/>
        <v>1.3098637144522969</v>
      </c>
      <c r="W256" s="6">
        <f t="shared" si="92"/>
        <v>0.8290224914828002</v>
      </c>
      <c r="X256" s="64">
        <v>0.1910000003009378</v>
      </c>
      <c r="Y256" s="14">
        <f t="shared" si="83"/>
        <v>3.595711123998002</v>
      </c>
      <c r="Z256" s="16">
        <v>125457.20870015536</v>
      </c>
      <c r="AA256" s="32">
        <f t="shared" si="86"/>
        <v>4511.0788090888755</v>
      </c>
      <c r="AB256" s="35"/>
      <c r="AC256" s="2">
        <f t="shared" si="90"/>
        <v>2617546009.243212</v>
      </c>
      <c r="AD256" s="6">
        <f t="shared" si="78"/>
        <v>0.7175189663783635</v>
      </c>
      <c r="AE256" s="6">
        <f t="shared" si="79"/>
        <v>1.1336870448584628</v>
      </c>
      <c r="AF256" s="6">
        <f t="shared" si="80"/>
        <v>1.4261924668439068</v>
      </c>
      <c r="AG256" s="6">
        <f t="shared" si="81"/>
        <v>3.2773984780807326</v>
      </c>
    </row>
    <row r="257" spans="1:33" ht="12.75">
      <c r="A257" s="1" t="s">
        <v>515</v>
      </c>
      <c r="B257" s="1" t="s">
        <v>516</v>
      </c>
      <c r="C257" s="2" t="s">
        <v>500</v>
      </c>
      <c r="D257" s="1"/>
      <c r="E257" s="47">
        <v>2397509713</v>
      </c>
      <c r="F257" s="18">
        <v>84.1</v>
      </c>
      <c r="G257" s="4">
        <f t="shared" si="82"/>
        <v>0.841</v>
      </c>
      <c r="H257" s="48">
        <v>18746034.59</v>
      </c>
      <c r="I257" s="47">
        <v>0</v>
      </c>
      <c r="J257" s="47">
        <v>0</v>
      </c>
      <c r="K257" s="47">
        <v>0</v>
      </c>
      <c r="L257" s="56">
        <f t="shared" si="76"/>
        <v>18746034.59</v>
      </c>
      <c r="M257" s="47">
        <v>18609931.5</v>
      </c>
      <c r="N257" s="47">
        <v>0</v>
      </c>
      <c r="O257" s="47">
        <v>0</v>
      </c>
      <c r="P257" s="5">
        <f t="shared" si="93"/>
        <v>18609931.5</v>
      </c>
      <c r="Q257" s="47">
        <v>25142628.73</v>
      </c>
      <c r="R257" s="48">
        <v>0</v>
      </c>
      <c r="S257" s="5">
        <f t="shared" si="94"/>
        <v>25142628.73</v>
      </c>
      <c r="T257" s="5">
        <f t="shared" si="89"/>
        <v>62498594.82000001</v>
      </c>
      <c r="U257" s="6">
        <f t="shared" si="77"/>
        <v>1.0486976796660845</v>
      </c>
      <c r="V257" s="6">
        <f t="shared" si="91"/>
        <v>0.7762192327768893</v>
      </c>
      <c r="W257" s="6">
        <f t="shared" si="92"/>
        <v>0.7818960852735448</v>
      </c>
      <c r="X257" s="64"/>
      <c r="Y257" s="14">
        <f t="shared" si="83"/>
        <v>2.606812997716519</v>
      </c>
      <c r="Z257" s="16">
        <v>156990.0406504065</v>
      </c>
      <c r="AA257" s="32">
        <f t="shared" si="86"/>
        <v>4092.4367847952435</v>
      </c>
      <c r="AB257" s="35"/>
      <c r="AC257" s="2">
        <f t="shared" si="90"/>
        <v>2850784438.763377</v>
      </c>
      <c r="AD257" s="6">
        <f t="shared" si="78"/>
        <v>0.6575746077150512</v>
      </c>
      <c r="AE257" s="6">
        <f t="shared" si="79"/>
        <v>0.6528003747653638</v>
      </c>
      <c r="AF257" s="6">
        <f t="shared" si="80"/>
        <v>0.881954748599177</v>
      </c>
      <c r="AG257" s="6">
        <f t="shared" si="81"/>
        <v>2.192329731079592</v>
      </c>
    </row>
    <row r="258" spans="1:33" ht="12.75">
      <c r="A258" s="1" t="s">
        <v>517</v>
      </c>
      <c r="B258" s="1" t="s">
        <v>518</v>
      </c>
      <c r="C258" s="2" t="s">
        <v>500</v>
      </c>
      <c r="D258" s="3" t="s">
        <v>55</v>
      </c>
      <c r="E258" s="47">
        <v>1374144309</v>
      </c>
      <c r="F258" s="18">
        <v>90.22</v>
      </c>
      <c r="G258" s="4">
        <f t="shared" si="82"/>
        <v>0.9022</v>
      </c>
      <c r="H258" s="48">
        <v>11024583.98</v>
      </c>
      <c r="I258" s="47">
        <v>0</v>
      </c>
      <c r="J258" s="47">
        <v>0</v>
      </c>
      <c r="K258" s="47">
        <v>0</v>
      </c>
      <c r="L258" s="56">
        <f t="shared" si="76"/>
        <v>11024583.98</v>
      </c>
      <c r="M258" s="47">
        <v>15100496</v>
      </c>
      <c r="N258" s="47">
        <v>0</v>
      </c>
      <c r="O258" s="47">
        <v>704999.5</v>
      </c>
      <c r="P258" s="5">
        <f t="shared" si="93"/>
        <v>15805495.5</v>
      </c>
      <c r="Q258" s="47">
        <v>36791721.22</v>
      </c>
      <c r="R258" s="48">
        <v>0</v>
      </c>
      <c r="S258" s="5">
        <f t="shared" si="94"/>
        <v>36791721.22</v>
      </c>
      <c r="T258" s="5">
        <f t="shared" si="89"/>
        <v>63621800.7</v>
      </c>
      <c r="U258" s="6">
        <f t="shared" si="77"/>
        <v>2.6774277620648355</v>
      </c>
      <c r="V258" s="6">
        <f t="shared" si="91"/>
        <v>1.15020637908853</v>
      </c>
      <c r="W258" s="6">
        <f t="shared" si="92"/>
        <v>0.8022872057755617</v>
      </c>
      <c r="X258" s="64">
        <v>0.39399999950950537</v>
      </c>
      <c r="Y258" s="14">
        <f t="shared" si="83"/>
        <v>4.2359213474194215</v>
      </c>
      <c r="Z258" s="16">
        <v>128256.08980181668</v>
      </c>
      <c r="AA258" s="32">
        <f t="shared" si="86"/>
        <v>5432.827087280577</v>
      </c>
      <c r="AB258" s="35"/>
      <c r="AC258" s="2">
        <f t="shared" si="90"/>
        <v>1523103867.213478</v>
      </c>
      <c r="AD258" s="6">
        <f t="shared" si="78"/>
        <v>0.7238235170507118</v>
      </c>
      <c r="AE258" s="6">
        <f t="shared" si="79"/>
        <v>1.0377161952136718</v>
      </c>
      <c r="AF258" s="6">
        <f t="shared" si="80"/>
        <v>2.4155753269348947</v>
      </c>
      <c r="AG258" s="6">
        <f t="shared" si="81"/>
        <v>4.177115039199278</v>
      </c>
    </row>
    <row r="259" spans="1:33" ht="12.75">
      <c r="A259" s="1" t="s">
        <v>519</v>
      </c>
      <c r="B259" s="1" t="s">
        <v>520</v>
      </c>
      <c r="C259" s="2" t="s">
        <v>500</v>
      </c>
      <c r="D259" s="3" t="s">
        <v>55</v>
      </c>
      <c r="E259" s="47">
        <v>926215952</v>
      </c>
      <c r="F259" s="18">
        <v>85.47</v>
      </c>
      <c r="G259" s="4">
        <f t="shared" si="82"/>
        <v>0.8547</v>
      </c>
      <c r="H259" s="48">
        <v>7773822.32</v>
      </c>
      <c r="I259" s="47">
        <v>0</v>
      </c>
      <c r="J259" s="47">
        <v>0</v>
      </c>
      <c r="K259" s="47">
        <v>0</v>
      </c>
      <c r="L259" s="56">
        <f aca="true" t="shared" si="95" ref="L259:L322">SUM(H259:K259)</f>
        <v>7773822.32</v>
      </c>
      <c r="M259" s="47">
        <v>9645469</v>
      </c>
      <c r="N259" s="47">
        <v>0</v>
      </c>
      <c r="O259" s="47">
        <v>0</v>
      </c>
      <c r="P259" s="5">
        <f t="shared" si="93"/>
        <v>9645469</v>
      </c>
      <c r="Q259" s="47">
        <v>9252810.72</v>
      </c>
      <c r="R259" s="48">
        <v>0</v>
      </c>
      <c r="S259" s="5">
        <f t="shared" si="94"/>
        <v>9252810.72</v>
      </c>
      <c r="T259" s="5">
        <f t="shared" si="89"/>
        <v>26672102.04</v>
      </c>
      <c r="U259" s="6">
        <f aca="true" t="shared" si="96" ref="U259:U322">(S259/E259)*100</f>
        <v>0.9989906457581721</v>
      </c>
      <c r="V259" s="6">
        <f t="shared" si="91"/>
        <v>1.0413844610614091</v>
      </c>
      <c r="W259" s="6">
        <f t="shared" si="92"/>
        <v>0.8393099150596361</v>
      </c>
      <c r="X259" s="64">
        <v>0.1629999992175083</v>
      </c>
      <c r="Y259" s="14">
        <f t="shared" si="83"/>
        <v>2.7166850226617085</v>
      </c>
      <c r="Z259" s="16">
        <v>181553.89517819707</v>
      </c>
      <c r="AA259" s="32">
        <f t="shared" si="86"/>
        <v>4932.247478365018</v>
      </c>
      <c r="AB259" s="35"/>
      <c r="AC259" s="2">
        <f t="shared" si="90"/>
        <v>1083673747.5137475</v>
      </c>
      <c r="AD259" s="6">
        <f aca="true" t="shared" si="97" ref="AD259:AD322">(L259/AC259)*100</f>
        <v>0.717358184401471</v>
      </c>
      <c r="AE259" s="6">
        <f aca="true" t="shared" si="98" ref="AE259:AE322">(P259/AC259)*100</f>
        <v>0.8900712988691865</v>
      </c>
      <c r="AF259" s="6">
        <f aca="true" t="shared" si="99" ref="AF259:AF322">(Q259/AC259)*100</f>
        <v>0.8538373049295098</v>
      </c>
      <c r="AG259" s="6">
        <f aca="true" t="shared" si="100" ref="AG259:AG322">(T259/AC259)*100</f>
        <v>2.461266788200167</v>
      </c>
    </row>
    <row r="260" spans="1:33" ht="12.75">
      <c r="A260" s="1" t="s">
        <v>521</v>
      </c>
      <c r="B260" s="1" t="s">
        <v>522</v>
      </c>
      <c r="C260" s="2" t="s">
        <v>500</v>
      </c>
      <c r="D260" s="3" t="s">
        <v>55</v>
      </c>
      <c r="E260" s="47">
        <v>900986529</v>
      </c>
      <c r="F260" s="18">
        <v>79.64</v>
      </c>
      <c r="G260" s="4">
        <f aca="true" t="shared" si="101" ref="G260:G291">F260/100</f>
        <v>0.7964</v>
      </c>
      <c r="H260" s="48">
        <v>8198420.49</v>
      </c>
      <c r="I260" s="47">
        <v>0</v>
      </c>
      <c r="J260" s="47">
        <v>0</v>
      </c>
      <c r="K260" s="47">
        <v>0</v>
      </c>
      <c r="L260" s="56">
        <f t="shared" si="95"/>
        <v>8198420.49</v>
      </c>
      <c r="M260" s="47">
        <v>12607840</v>
      </c>
      <c r="N260" s="47">
        <v>0</v>
      </c>
      <c r="O260" s="47">
        <v>446600.5</v>
      </c>
      <c r="P260" s="5">
        <f t="shared" si="93"/>
        <v>13054440.5</v>
      </c>
      <c r="Q260" s="47">
        <v>18717800.31</v>
      </c>
      <c r="R260" s="48">
        <v>0</v>
      </c>
      <c r="S260" s="5">
        <f t="shared" si="94"/>
        <v>18717800.31</v>
      </c>
      <c r="T260" s="5">
        <f t="shared" si="89"/>
        <v>39970661.3</v>
      </c>
      <c r="U260" s="6">
        <f t="shared" si="96"/>
        <v>2.077478375928082</v>
      </c>
      <c r="V260" s="6">
        <f t="shared" si="91"/>
        <v>1.4489051811339568</v>
      </c>
      <c r="W260" s="6">
        <f t="shared" si="92"/>
        <v>0.9099381873222213</v>
      </c>
      <c r="X260" s="64">
        <v>0.39299999934374225</v>
      </c>
      <c r="Y260" s="14">
        <f aca="true" t="shared" si="102" ref="Y260:Y323">((T260/E260)*100)-X260</f>
        <v>4.043321745040517</v>
      </c>
      <c r="Z260" s="16">
        <v>98465.75742815393</v>
      </c>
      <c r="AA260" s="32">
        <f t="shared" si="86"/>
        <v>3981.287381511396</v>
      </c>
      <c r="AB260" s="35"/>
      <c r="AC260" s="2">
        <f t="shared" si="90"/>
        <v>1131324119.7890508</v>
      </c>
      <c r="AD260" s="6">
        <f t="shared" si="97"/>
        <v>0.724674772383417</v>
      </c>
      <c r="AE260" s="6">
        <f t="shared" si="98"/>
        <v>1.1539080862550832</v>
      </c>
      <c r="AF260" s="6">
        <f t="shared" si="99"/>
        <v>1.6545037785891243</v>
      </c>
      <c r="AG260" s="6">
        <f t="shared" si="100"/>
        <v>3.533086637227625</v>
      </c>
    </row>
    <row r="261" spans="1:33" ht="12.75">
      <c r="A261" s="1" t="s">
        <v>523</v>
      </c>
      <c r="B261" s="1" t="s">
        <v>524</v>
      </c>
      <c r="C261" s="2" t="s">
        <v>525</v>
      </c>
      <c r="D261" s="1"/>
      <c r="E261" s="47">
        <v>386935817</v>
      </c>
      <c r="F261" s="18">
        <v>84.56</v>
      </c>
      <c r="G261" s="4">
        <f t="shared" si="101"/>
        <v>0.8456</v>
      </c>
      <c r="H261" s="47">
        <v>1841283.175</v>
      </c>
      <c r="I261" s="47">
        <v>146577.74</v>
      </c>
      <c r="J261" s="47">
        <v>0</v>
      </c>
      <c r="K261" s="47">
        <v>140338.11</v>
      </c>
      <c r="L261" s="56">
        <f t="shared" si="95"/>
        <v>2128199.025</v>
      </c>
      <c r="M261" s="47">
        <v>5140301</v>
      </c>
      <c r="N261" s="47">
        <v>2040454.18</v>
      </c>
      <c r="O261" s="47">
        <v>0</v>
      </c>
      <c r="P261" s="5">
        <f t="shared" si="93"/>
        <v>7180755.18</v>
      </c>
      <c r="Q261" s="47">
        <v>657616</v>
      </c>
      <c r="R261" s="47">
        <v>77388</v>
      </c>
      <c r="S261" s="5">
        <f t="shared" si="94"/>
        <v>735004</v>
      </c>
      <c r="T261" s="5">
        <f aca="true" t="shared" si="103" ref="T261:T292">L261+P261+S261</f>
        <v>10043958.205</v>
      </c>
      <c r="U261" s="6">
        <f t="shared" si="96"/>
        <v>0.18995501778528817</v>
      </c>
      <c r="V261" s="6">
        <f t="shared" si="91"/>
        <v>1.8558000744604108</v>
      </c>
      <c r="W261" s="6">
        <f t="shared" si="92"/>
        <v>0.5500134470622036</v>
      </c>
      <c r="X261" s="64"/>
      <c r="Y261" s="14">
        <f t="shared" si="102"/>
        <v>2.595768539307903</v>
      </c>
      <c r="Z261" s="16">
        <v>230007.10746460746</v>
      </c>
      <c r="AA261" s="32">
        <f t="shared" si="86"/>
        <v>5970.452133738399</v>
      </c>
      <c r="AB261" s="35"/>
      <c r="AC261" s="2">
        <f t="shared" si="90"/>
        <v>457587295.4115421</v>
      </c>
      <c r="AD261" s="6">
        <f t="shared" si="97"/>
        <v>0.4650913708357993</v>
      </c>
      <c r="AE261" s="6">
        <f t="shared" si="98"/>
        <v>1.5692645429637233</v>
      </c>
      <c r="AF261" s="6">
        <f t="shared" si="99"/>
        <v>0.1437137802107371</v>
      </c>
      <c r="AG261" s="6">
        <f t="shared" si="100"/>
        <v>2.194981876838763</v>
      </c>
    </row>
    <row r="262" spans="1:33" ht="12.75">
      <c r="A262" s="1" t="s">
        <v>526</v>
      </c>
      <c r="B262" s="1" t="s">
        <v>527</v>
      </c>
      <c r="C262" s="2" t="s">
        <v>525</v>
      </c>
      <c r="D262" s="1"/>
      <c r="E262" s="47">
        <v>348559294</v>
      </c>
      <c r="F262" s="18">
        <v>82.49</v>
      </c>
      <c r="G262" s="4">
        <f t="shared" si="101"/>
        <v>0.8249</v>
      </c>
      <c r="H262" s="47">
        <v>1684692.784</v>
      </c>
      <c r="I262" s="47">
        <v>134112.3</v>
      </c>
      <c r="J262" s="47">
        <v>0</v>
      </c>
      <c r="K262" s="47">
        <v>128403.59</v>
      </c>
      <c r="L262" s="56">
        <f t="shared" si="95"/>
        <v>1947208.674</v>
      </c>
      <c r="M262" s="47">
        <v>4268755</v>
      </c>
      <c r="N262" s="47">
        <v>2114513.52</v>
      </c>
      <c r="O262" s="47">
        <v>0</v>
      </c>
      <c r="P262" s="5">
        <f t="shared" si="93"/>
        <v>6383268.52</v>
      </c>
      <c r="Q262" s="47">
        <v>857471.3</v>
      </c>
      <c r="R262" s="47">
        <v>174282</v>
      </c>
      <c r="S262" s="5">
        <f t="shared" si="94"/>
        <v>1031753.3</v>
      </c>
      <c r="T262" s="5">
        <f t="shared" si="103"/>
        <v>9362230.494</v>
      </c>
      <c r="U262" s="6">
        <f t="shared" si="96"/>
        <v>0.296005103797347</v>
      </c>
      <c r="V262" s="6">
        <f t="shared" si="91"/>
        <v>1.8313293117927878</v>
      </c>
      <c r="W262" s="6">
        <f t="shared" si="92"/>
        <v>0.5586448869729465</v>
      </c>
      <c r="X262" s="64">
        <v>0.000964401053960465</v>
      </c>
      <c r="Y262" s="14">
        <f t="shared" si="102"/>
        <v>2.6850149015091214</v>
      </c>
      <c r="Z262" s="16">
        <v>232671.29420617005</v>
      </c>
      <c r="AA262" s="32">
        <f t="shared" si="86"/>
        <v>6247.258920969794</v>
      </c>
      <c r="AB262" s="35"/>
      <c r="AC262" s="2">
        <f t="shared" si="90"/>
        <v>422547331.7977937</v>
      </c>
      <c r="AD262" s="6">
        <f t="shared" si="97"/>
        <v>0.4608261672639835</v>
      </c>
      <c r="AE262" s="6">
        <f t="shared" si="98"/>
        <v>1.5106635492978704</v>
      </c>
      <c r="AF262" s="6">
        <f t="shared" si="99"/>
        <v>0.2029290532617386</v>
      </c>
      <c r="AG262" s="6">
        <f t="shared" si="100"/>
        <v>2.215664326684286</v>
      </c>
    </row>
    <row r="263" spans="1:33" ht="12.75">
      <c r="A263" s="1" t="s">
        <v>528</v>
      </c>
      <c r="B263" s="1" t="s">
        <v>529</v>
      </c>
      <c r="C263" s="2" t="s">
        <v>525</v>
      </c>
      <c r="D263" s="1"/>
      <c r="E263" s="47">
        <v>58668835</v>
      </c>
      <c r="F263" s="18">
        <v>89.88</v>
      </c>
      <c r="G263" s="4">
        <f t="shared" si="101"/>
        <v>0.8987999999999999</v>
      </c>
      <c r="H263" s="47">
        <v>246212.62800000003</v>
      </c>
      <c r="I263" s="47">
        <v>19599.76</v>
      </c>
      <c r="J263" s="47">
        <v>0</v>
      </c>
      <c r="K263" s="47">
        <v>18765.91</v>
      </c>
      <c r="L263" s="56">
        <f t="shared" si="95"/>
        <v>284578.298</v>
      </c>
      <c r="M263" s="47">
        <v>1007856</v>
      </c>
      <c r="N263" s="47">
        <v>0</v>
      </c>
      <c r="O263" s="47">
        <v>0</v>
      </c>
      <c r="P263" s="5">
        <f t="shared" si="93"/>
        <v>1007856</v>
      </c>
      <c r="Q263" s="47">
        <v>218250</v>
      </c>
      <c r="R263" s="47">
        <v>0</v>
      </c>
      <c r="S263" s="5">
        <f t="shared" si="94"/>
        <v>218250</v>
      </c>
      <c r="T263" s="5">
        <f t="shared" si="103"/>
        <v>1510684.298</v>
      </c>
      <c r="U263" s="6">
        <f t="shared" si="96"/>
        <v>0.3720032961281744</v>
      </c>
      <c r="V263" s="6">
        <f t="shared" si="91"/>
        <v>1.717872870664638</v>
      </c>
      <c r="W263" s="6">
        <f t="shared" si="92"/>
        <v>0.4850587164377817</v>
      </c>
      <c r="X263" s="64">
        <v>0.007191415388777283</v>
      </c>
      <c r="Y263" s="14">
        <f t="shared" si="102"/>
        <v>2.567743467841817</v>
      </c>
      <c r="Z263" s="16">
        <v>144697.16088328077</v>
      </c>
      <c r="AA263" s="32">
        <f t="shared" si="86"/>
        <v>3715.451896733007</v>
      </c>
      <c r="AB263" s="35"/>
      <c r="AC263" s="2">
        <f t="shared" si="90"/>
        <v>65274627.28081887</v>
      </c>
      <c r="AD263" s="6">
        <f t="shared" si="97"/>
        <v>0.43597077433427817</v>
      </c>
      <c r="AE263" s="6">
        <f t="shared" si="98"/>
        <v>1.5440241361533766</v>
      </c>
      <c r="AF263" s="6">
        <f t="shared" si="99"/>
        <v>0.3343565625600031</v>
      </c>
      <c r="AG263" s="6">
        <f t="shared" si="100"/>
        <v>2.3143514730476578</v>
      </c>
    </row>
    <row r="264" spans="1:33" ht="12.75">
      <c r="A264" s="1" t="s">
        <v>530</v>
      </c>
      <c r="B264" s="1" t="s">
        <v>531</v>
      </c>
      <c r="C264" s="2" t="s">
        <v>525</v>
      </c>
      <c r="D264" s="1"/>
      <c r="E264" s="47">
        <v>87475775</v>
      </c>
      <c r="F264" s="18">
        <v>94.21</v>
      </c>
      <c r="G264" s="4">
        <f t="shared" si="101"/>
        <v>0.9420999999999999</v>
      </c>
      <c r="H264" s="47">
        <v>376197.911</v>
      </c>
      <c r="I264" s="47">
        <v>29947.89</v>
      </c>
      <c r="J264" s="47">
        <v>0</v>
      </c>
      <c r="K264" s="47">
        <v>28672.91</v>
      </c>
      <c r="L264" s="56">
        <f t="shared" si="95"/>
        <v>434818.711</v>
      </c>
      <c r="M264" s="47">
        <v>1258127.5</v>
      </c>
      <c r="N264" s="47">
        <v>580797.33</v>
      </c>
      <c r="O264" s="47">
        <v>0</v>
      </c>
      <c r="P264" s="5">
        <f t="shared" si="93"/>
        <v>1838924.83</v>
      </c>
      <c r="Q264" s="47">
        <v>407364</v>
      </c>
      <c r="R264" s="47">
        <v>0</v>
      </c>
      <c r="S264" s="5">
        <f t="shared" si="94"/>
        <v>407364</v>
      </c>
      <c r="T264" s="5">
        <f t="shared" si="103"/>
        <v>2681107.541</v>
      </c>
      <c r="U264" s="6">
        <f t="shared" si="96"/>
        <v>0.46568778613278927</v>
      </c>
      <c r="V264" s="6">
        <f t="shared" si="91"/>
        <v>2.1022103891048696</v>
      </c>
      <c r="W264" s="6">
        <f t="shared" si="92"/>
        <v>0.4970732880045933</v>
      </c>
      <c r="X264" s="64">
        <v>0.00752198932226816</v>
      </c>
      <c r="Y264" s="14">
        <f t="shared" si="102"/>
        <v>3.057449473919984</v>
      </c>
      <c r="Z264" s="16">
        <v>194248.45360824742</v>
      </c>
      <c r="AA264" s="32">
        <f t="shared" si="86"/>
        <v>5939.048322943065</v>
      </c>
      <c r="AB264" s="35"/>
      <c r="AC264" s="2">
        <f aca="true" t="shared" si="104" ref="AC264:AC291">E264/G264</f>
        <v>92851900.01061459</v>
      </c>
      <c r="AD264" s="6">
        <f t="shared" si="97"/>
        <v>0.4682927446291273</v>
      </c>
      <c r="AE264" s="6">
        <f t="shared" si="98"/>
        <v>1.9804924075756976</v>
      </c>
      <c r="AF264" s="6">
        <f t="shared" si="99"/>
        <v>0.4387244633157008</v>
      </c>
      <c r="AG264" s="6">
        <f t="shared" si="100"/>
        <v>2.8875096155205258</v>
      </c>
    </row>
    <row r="265" spans="1:33" ht="12.75">
      <c r="A265" s="1" t="s">
        <v>532</v>
      </c>
      <c r="B265" s="1" t="s">
        <v>533</v>
      </c>
      <c r="C265" s="2" t="s">
        <v>525</v>
      </c>
      <c r="D265" s="1"/>
      <c r="E265" s="47">
        <v>257031503</v>
      </c>
      <c r="F265" s="18">
        <v>98.81</v>
      </c>
      <c r="G265" s="4">
        <f t="shared" si="101"/>
        <v>0.9881</v>
      </c>
      <c r="H265" s="47">
        <v>1030786.2880000001</v>
      </c>
      <c r="I265" s="47">
        <v>82052.4</v>
      </c>
      <c r="J265" s="47">
        <v>0</v>
      </c>
      <c r="K265" s="47">
        <v>78562.12</v>
      </c>
      <c r="L265" s="56">
        <f t="shared" si="95"/>
        <v>1191400.8080000002</v>
      </c>
      <c r="M265" s="47">
        <v>2866259</v>
      </c>
      <c r="N265" s="47">
        <v>1167793.21</v>
      </c>
      <c r="O265" s="47">
        <v>0</v>
      </c>
      <c r="P265" s="5">
        <f t="shared" si="93"/>
        <v>4034052.21</v>
      </c>
      <c r="Q265" s="47">
        <v>1482505.71</v>
      </c>
      <c r="R265" s="47">
        <v>0</v>
      </c>
      <c r="S265" s="5">
        <f t="shared" si="94"/>
        <v>1482505.71</v>
      </c>
      <c r="T265" s="5">
        <f t="shared" si="103"/>
        <v>6707958.728</v>
      </c>
      <c r="U265" s="6">
        <f t="shared" si="96"/>
        <v>0.5767797692876581</v>
      </c>
      <c r="V265" s="6">
        <f t="shared" si="91"/>
        <v>1.5694777344082995</v>
      </c>
      <c r="W265" s="6">
        <f t="shared" si="92"/>
        <v>0.4635232623605676</v>
      </c>
      <c r="X265" s="64"/>
      <c r="Y265" s="14">
        <f t="shared" si="102"/>
        <v>2.609780766056525</v>
      </c>
      <c r="Z265" s="16">
        <v>217156.19158878503</v>
      </c>
      <c r="AA265" s="32">
        <f t="shared" si="86"/>
        <v>5667.300520384969</v>
      </c>
      <c r="AB265" s="35"/>
      <c r="AC265" s="2">
        <f t="shared" si="104"/>
        <v>260127014.4722194</v>
      </c>
      <c r="AD265" s="6">
        <f t="shared" si="97"/>
        <v>0.4580073355384769</v>
      </c>
      <c r="AE265" s="6">
        <f t="shared" si="98"/>
        <v>1.5508009493688406</v>
      </c>
      <c r="AF265" s="6">
        <f t="shared" si="99"/>
        <v>0.5699160900331349</v>
      </c>
      <c r="AG265" s="6">
        <f t="shared" si="100"/>
        <v>2.5787243749404527</v>
      </c>
    </row>
    <row r="266" spans="1:33" ht="12.75">
      <c r="A266" s="1" t="s">
        <v>534</v>
      </c>
      <c r="B266" s="1" t="s">
        <v>535</v>
      </c>
      <c r="C266" s="2" t="s">
        <v>525</v>
      </c>
      <c r="D266" s="1"/>
      <c r="E266" s="47">
        <v>1532436752</v>
      </c>
      <c r="F266" s="18">
        <v>92.78</v>
      </c>
      <c r="G266" s="4">
        <f t="shared" si="101"/>
        <v>0.9278</v>
      </c>
      <c r="H266" s="47">
        <v>6550455.9860000005</v>
      </c>
      <c r="I266" s="47">
        <v>521451.86</v>
      </c>
      <c r="J266" s="47">
        <v>0</v>
      </c>
      <c r="K266" s="47">
        <v>499315.18</v>
      </c>
      <c r="L266" s="56">
        <f t="shared" si="95"/>
        <v>7571223.026000001</v>
      </c>
      <c r="M266" s="47">
        <v>16123889</v>
      </c>
      <c r="N266" s="47">
        <v>8356582.28</v>
      </c>
      <c r="O266" s="47">
        <v>0</v>
      </c>
      <c r="P266" s="5">
        <f t="shared" si="93"/>
        <v>24480471.28</v>
      </c>
      <c r="Q266" s="47">
        <v>3356805.84</v>
      </c>
      <c r="R266" s="47">
        <v>766394</v>
      </c>
      <c r="S266" s="5">
        <f t="shared" si="94"/>
        <v>4123199.84</v>
      </c>
      <c r="T266" s="5">
        <f t="shared" si="103"/>
        <v>36174894.146</v>
      </c>
      <c r="U266" s="6">
        <f t="shared" si="96"/>
        <v>0.26906166499979633</v>
      </c>
      <c r="V266" s="6">
        <f t="shared" si="91"/>
        <v>1.5974865682417412</v>
      </c>
      <c r="W266" s="6">
        <f t="shared" si="92"/>
        <v>0.4940643074579564</v>
      </c>
      <c r="X266" s="64"/>
      <c r="Y266" s="14">
        <f t="shared" si="102"/>
        <v>2.3606125406994938</v>
      </c>
      <c r="Z266" s="16">
        <v>280360.54594978684</v>
      </c>
      <c r="AA266" s="32">
        <f aca="true" t="shared" si="105" ref="AA266:AA329">(Z266/100)*Y266</f>
        <v>6618.226206864236</v>
      </c>
      <c r="AB266" s="35"/>
      <c r="AC266" s="2">
        <f t="shared" si="104"/>
        <v>1651688674.2832508</v>
      </c>
      <c r="AD266" s="6">
        <f t="shared" si="97"/>
        <v>0.4583928644594919</v>
      </c>
      <c r="AE266" s="6">
        <f t="shared" si="98"/>
        <v>1.4821480380146874</v>
      </c>
      <c r="AF266" s="6">
        <f t="shared" si="99"/>
        <v>0.2032347797902461</v>
      </c>
      <c r="AG266" s="6">
        <f t="shared" si="100"/>
        <v>2.1901763152609903</v>
      </c>
    </row>
    <row r="267" spans="1:33" ht="12.75">
      <c r="A267" s="1" t="s">
        <v>536</v>
      </c>
      <c r="B267" s="1" t="s">
        <v>537</v>
      </c>
      <c r="C267" s="2" t="s">
        <v>525</v>
      </c>
      <c r="D267" s="1"/>
      <c r="E267" s="47">
        <v>562845773</v>
      </c>
      <c r="F267" s="18">
        <v>98.8</v>
      </c>
      <c r="G267" s="4">
        <f t="shared" si="101"/>
        <v>0.988</v>
      </c>
      <c r="H267" s="47">
        <v>2319131.181</v>
      </c>
      <c r="I267" s="47">
        <v>184618.3</v>
      </c>
      <c r="J267" s="47">
        <v>0</v>
      </c>
      <c r="K267" s="47">
        <v>176758.44</v>
      </c>
      <c r="L267" s="56">
        <f t="shared" si="95"/>
        <v>2680507.9209999996</v>
      </c>
      <c r="M267" s="47">
        <v>4121865.15</v>
      </c>
      <c r="N267" s="47">
        <v>3392219.75</v>
      </c>
      <c r="O267" s="47">
        <v>0</v>
      </c>
      <c r="P267" s="5">
        <f t="shared" si="93"/>
        <v>7514084.9</v>
      </c>
      <c r="Q267" s="47">
        <v>920914.03</v>
      </c>
      <c r="R267" s="47">
        <v>112646</v>
      </c>
      <c r="S267" s="5">
        <f t="shared" si="94"/>
        <v>1033560.03</v>
      </c>
      <c r="T267" s="5">
        <f t="shared" si="103"/>
        <v>11228152.851</v>
      </c>
      <c r="U267" s="6">
        <f t="shared" si="96"/>
        <v>0.18363112589281186</v>
      </c>
      <c r="V267" s="6">
        <f t="shared" si="91"/>
        <v>1.3350166707212707</v>
      </c>
      <c r="W267" s="6">
        <f t="shared" si="92"/>
        <v>0.47624199196038014</v>
      </c>
      <c r="X267" s="64">
        <v>0.011843672411107752</v>
      </c>
      <c r="Y267" s="14">
        <f t="shared" si="102"/>
        <v>1.983046116163355</v>
      </c>
      <c r="Z267" s="16">
        <v>311748.77171959257</v>
      </c>
      <c r="AA267" s="32">
        <f t="shared" si="105"/>
        <v>6182.121909772344</v>
      </c>
      <c r="AB267" s="35"/>
      <c r="AC267" s="2">
        <f t="shared" si="104"/>
        <v>569681956.4777328</v>
      </c>
      <c r="AD267" s="6">
        <f t="shared" si="97"/>
        <v>0.47052708805685567</v>
      </c>
      <c r="AE267" s="6">
        <f t="shared" si="98"/>
        <v>1.3189964706726154</v>
      </c>
      <c r="AF267" s="6">
        <f t="shared" si="99"/>
        <v>0.1616540632064052</v>
      </c>
      <c r="AG267" s="6">
        <f t="shared" si="100"/>
        <v>1.9709511111115692</v>
      </c>
    </row>
    <row r="268" spans="1:33" ht="12.75">
      <c r="A268" s="1" t="s">
        <v>538</v>
      </c>
      <c r="B268" s="1" t="s">
        <v>539</v>
      </c>
      <c r="C268" s="2" t="s">
        <v>525</v>
      </c>
      <c r="D268" s="1"/>
      <c r="E268" s="47">
        <v>385243627</v>
      </c>
      <c r="F268" s="18">
        <v>86.11</v>
      </c>
      <c r="G268" s="4">
        <f t="shared" si="101"/>
        <v>0.8611</v>
      </c>
      <c r="H268" s="47">
        <v>1630889.779</v>
      </c>
      <c r="I268" s="47">
        <v>129829.47</v>
      </c>
      <c r="J268" s="47">
        <v>0</v>
      </c>
      <c r="K268" s="47">
        <v>124302.31</v>
      </c>
      <c r="L268" s="56">
        <f t="shared" si="95"/>
        <v>1885021.5590000001</v>
      </c>
      <c r="M268" s="47">
        <v>4254835</v>
      </c>
      <c r="N268" s="47">
        <v>2798955.96</v>
      </c>
      <c r="O268" s="47">
        <v>0</v>
      </c>
      <c r="P268" s="5">
        <f t="shared" si="93"/>
        <v>7053790.96</v>
      </c>
      <c r="Q268" s="47">
        <v>961117</v>
      </c>
      <c r="R268" s="47">
        <v>154140</v>
      </c>
      <c r="S268" s="5">
        <f t="shared" si="94"/>
        <v>1115257</v>
      </c>
      <c r="T268" s="5">
        <f t="shared" si="103"/>
        <v>10054069.519</v>
      </c>
      <c r="U268" s="6">
        <f t="shared" si="96"/>
        <v>0.2894939518363531</v>
      </c>
      <c r="V268" s="6">
        <f t="shared" si="91"/>
        <v>1.8309948473203423</v>
      </c>
      <c r="W268" s="6">
        <f t="shared" si="92"/>
        <v>0.489306357558512</v>
      </c>
      <c r="X268" s="64"/>
      <c r="Y268" s="14">
        <f t="shared" si="102"/>
        <v>2.6097951567152076</v>
      </c>
      <c r="Z268" s="16">
        <v>232123.583855254</v>
      </c>
      <c r="AA268" s="32">
        <f t="shared" si="105"/>
        <v>6057.950049048182</v>
      </c>
      <c r="AB268" s="35"/>
      <c r="AC268" s="2">
        <f t="shared" si="104"/>
        <v>447385468.58669144</v>
      </c>
      <c r="AD268" s="6">
        <f t="shared" si="97"/>
        <v>0.4213417044936347</v>
      </c>
      <c r="AE268" s="6">
        <f t="shared" si="98"/>
        <v>1.5766696630275472</v>
      </c>
      <c r="AF268" s="6">
        <f t="shared" si="99"/>
        <v>0.2148297312910513</v>
      </c>
      <c r="AG268" s="6">
        <f t="shared" si="100"/>
        <v>2.247294609447465</v>
      </c>
    </row>
    <row r="269" spans="1:33" ht="12.75">
      <c r="A269" s="1" t="s">
        <v>540</v>
      </c>
      <c r="B269" s="1" t="s">
        <v>541</v>
      </c>
      <c r="C269" s="2" t="s">
        <v>525</v>
      </c>
      <c r="D269" s="1"/>
      <c r="E269" s="47">
        <v>317763471</v>
      </c>
      <c r="F269" s="18">
        <v>101.41</v>
      </c>
      <c r="G269" s="4">
        <f t="shared" si="101"/>
        <v>1.0141</v>
      </c>
      <c r="H269" s="47">
        <v>1289475.9719999998</v>
      </c>
      <c r="I269" s="47">
        <v>0</v>
      </c>
      <c r="J269" s="47">
        <v>0</v>
      </c>
      <c r="K269" s="47">
        <v>98279.68</v>
      </c>
      <c r="L269" s="56">
        <f t="shared" si="95"/>
        <v>1387755.6519999998</v>
      </c>
      <c r="M269" s="47">
        <v>3762796.62</v>
      </c>
      <c r="N269" s="47">
        <v>1985052.47</v>
      </c>
      <c r="O269" s="47">
        <v>0</v>
      </c>
      <c r="P269" s="5">
        <f t="shared" si="93"/>
        <v>5747849.09</v>
      </c>
      <c r="Q269" s="47">
        <v>1867514</v>
      </c>
      <c r="R269" s="47">
        <v>0</v>
      </c>
      <c r="S269" s="5">
        <f t="shared" si="94"/>
        <v>1867514</v>
      </c>
      <c r="T269" s="5">
        <f t="shared" si="103"/>
        <v>9003118.741999999</v>
      </c>
      <c r="U269" s="6">
        <f t="shared" si="96"/>
        <v>0.587705690060265</v>
      </c>
      <c r="V269" s="6">
        <f t="shared" si="91"/>
        <v>1.8088451362617448</v>
      </c>
      <c r="W269" s="6">
        <f t="shared" si="92"/>
        <v>0.4367259860401008</v>
      </c>
      <c r="X269" s="64"/>
      <c r="Y269" s="14">
        <f t="shared" si="102"/>
        <v>2.8332768123621106</v>
      </c>
      <c r="Z269" s="16">
        <v>166740.56103286386</v>
      </c>
      <c r="AA269" s="32">
        <f t="shared" si="105"/>
        <v>4724.221652546625</v>
      </c>
      <c r="AB269" s="35"/>
      <c r="AC269" s="2">
        <f t="shared" si="104"/>
        <v>313345302.238438</v>
      </c>
      <c r="AD269" s="6">
        <f t="shared" si="97"/>
        <v>0.44288382244326624</v>
      </c>
      <c r="AE269" s="6">
        <f t="shared" si="98"/>
        <v>1.8343498526830353</v>
      </c>
      <c r="AF269" s="6">
        <f t="shared" si="99"/>
        <v>0.5959923402901147</v>
      </c>
      <c r="AG269" s="6">
        <f t="shared" si="100"/>
        <v>2.8732260154164164</v>
      </c>
    </row>
    <row r="270" spans="1:33" ht="12.75">
      <c r="A270" s="1" t="s">
        <v>542</v>
      </c>
      <c r="B270" s="1" t="s">
        <v>461</v>
      </c>
      <c r="C270" s="2" t="s">
        <v>525</v>
      </c>
      <c r="D270" s="1"/>
      <c r="E270" s="47">
        <v>317457831</v>
      </c>
      <c r="F270" s="18">
        <v>81.93</v>
      </c>
      <c r="G270" s="4">
        <f t="shared" si="101"/>
        <v>0.8193</v>
      </c>
      <c r="H270" s="47">
        <v>1561648.713</v>
      </c>
      <c r="I270" s="47">
        <v>124308.07</v>
      </c>
      <c r="J270" s="47">
        <v>0</v>
      </c>
      <c r="K270" s="47">
        <v>119022.63</v>
      </c>
      <c r="L270" s="56">
        <f t="shared" si="95"/>
        <v>1804979.4130000002</v>
      </c>
      <c r="M270" s="47">
        <v>3581576.5</v>
      </c>
      <c r="N270" s="47">
        <v>1950914.35</v>
      </c>
      <c r="O270" s="47">
        <v>0</v>
      </c>
      <c r="P270" s="5">
        <f t="shared" si="93"/>
        <v>5532490.85</v>
      </c>
      <c r="Q270" s="47">
        <v>1284453.84</v>
      </c>
      <c r="R270" s="47">
        <v>158728</v>
      </c>
      <c r="S270" s="5">
        <f t="shared" si="94"/>
        <v>1443181.84</v>
      </c>
      <c r="T270" s="5">
        <f t="shared" si="103"/>
        <v>8780652.103</v>
      </c>
      <c r="U270" s="6">
        <f t="shared" si="96"/>
        <v>0.4546058402320528</v>
      </c>
      <c r="V270" s="6">
        <f t="shared" si="91"/>
        <v>1.7427482675643935</v>
      </c>
      <c r="W270" s="6">
        <f t="shared" si="92"/>
        <v>0.5685729683574887</v>
      </c>
      <c r="X270" s="64"/>
      <c r="Y270" s="14">
        <f t="shared" si="102"/>
        <v>2.7659270761539347</v>
      </c>
      <c r="Z270" s="16">
        <v>244340.9972299169</v>
      </c>
      <c r="AA270" s="32">
        <f t="shared" si="105"/>
        <v>6758.293800526806</v>
      </c>
      <c r="AB270" s="35"/>
      <c r="AC270" s="2">
        <f t="shared" si="104"/>
        <v>387474467.2281216</v>
      </c>
      <c r="AD270" s="6">
        <f t="shared" si="97"/>
        <v>0.4658318329752905</v>
      </c>
      <c r="AE270" s="6">
        <f t="shared" si="98"/>
        <v>1.4278336556155073</v>
      </c>
      <c r="AF270" s="6">
        <f t="shared" si="99"/>
        <v>0.33149380117575367</v>
      </c>
      <c r="AG270" s="6">
        <f t="shared" si="100"/>
        <v>2.2661240534929186</v>
      </c>
    </row>
    <row r="271" spans="1:33" ht="12.75">
      <c r="A271" s="1" t="s">
        <v>543</v>
      </c>
      <c r="B271" s="1" t="s">
        <v>544</v>
      </c>
      <c r="C271" s="2" t="s">
        <v>525</v>
      </c>
      <c r="D271" s="1"/>
      <c r="E271" s="47">
        <v>82176883</v>
      </c>
      <c r="F271" s="18">
        <v>89.37</v>
      </c>
      <c r="G271" s="4">
        <f t="shared" si="101"/>
        <v>0.8937</v>
      </c>
      <c r="H271" s="47">
        <v>376496.642</v>
      </c>
      <c r="I271" s="47">
        <v>29968.51</v>
      </c>
      <c r="J271" s="47">
        <v>0</v>
      </c>
      <c r="K271" s="47">
        <v>28716.98</v>
      </c>
      <c r="L271" s="56">
        <f t="shared" si="95"/>
        <v>435182.132</v>
      </c>
      <c r="M271" s="47">
        <v>1069190</v>
      </c>
      <c r="N271" s="47">
        <v>613066.41</v>
      </c>
      <c r="O271" s="47">
        <v>0</v>
      </c>
      <c r="P271" s="5">
        <f t="shared" si="93"/>
        <v>1682256.4100000001</v>
      </c>
      <c r="Q271" s="47">
        <v>506228.36</v>
      </c>
      <c r="R271" s="47">
        <v>0</v>
      </c>
      <c r="S271" s="5">
        <f t="shared" si="94"/>
        <v>506228.36</v>
      </c>
      <c r="T271" s="5">
        <f t="shared" si="103"/>
        <v>2623666.9020000002</v>
      </c>
      <c r="U271" s="6">
        <f t="shared" si="96"/>
        <v>0.6160228296807023</v>
      </c>
      <c r="V271" s="6">
        <f t="shared" si="91"/>
        <v>2.0471163526608818</v>
      </c>
      <c r="W271" s="6">
        <f t="shared" si="92"/>
        <v>0.5295675816762239</v>
      </c>
      <c r="X271" s="64">
        <v>0.02058183740267133</v>
      </c>
      <c r="Y271" s="14">
        <f t="shared" si="102"/>
        <v>3.172124926615137</v>
      </c>
      <c r="Z271" s="16">
        <v>140982.01438848922</v>
      </c>
      <c r="AA271" s="32">
        <f t="shared" si="105"/>
        <v>4472.125620461405</v>
      </c>
      <c r="AB271" s="35"/>
      <c r="AC271" s="2">
        <f t="shared" si="104"/>
        <v>91951306.9262616</v>
      </c>
      <c r="AD271" s="6">
        <f t="shared" si="97"/>
        <v>0.4732745477440414</v>
      </c>
      <c r="AE271" s="6">
        <f t="shared" si="98"/>
        <v>1.82950788437303</v>
      </c>
      <c r="AF271" s="6">
        <f t="shared" si="99"/>
        <v>0.5505396028856436</v>
      </c>
      <c r="AG271" s="6">
        <f t="shared" si="100"/>
        <v>2.8533220350027153</v>
      </c>
    </row>
    <row r="272" spans="1:33" ht="12.75">
      <c r="A272" s="1" t="s">
        <v>545</v>
      </c>
      <c r="B272" s="1" t="s">
        <v>546</v>
      </c>
      <c r="C272" s="2" t="s">
        <v>525</v>
      </c>
      <c r="D272" s="1"/>
      <c r="E272" s="47">
        <v>95067105</v>
      </c>
      <c r="F272" s="18">
        <v>82.42</v>
      </c>
      <c r="G272" s="4">
        <f t="shared" si="101"/>
        <v>0.8242</v>
      </c>
      <c r="H272" s="47">
        <v>480806.147</v>
      </c>
      <c r="I272" s="47">
        <v>38274.55</v>
      </c>
      <c r="J272" s="47">
        <v>0</v>
      </c>
      <c r="K272" s="47">
        <v>36645.96</v>
      </c>
      <c r="L272" s="56">
        <f t="shared" si="95"/>
        <v>555726.657</v>
      </c>
      <c r="M272" s="47">
        <v>1325466</v>
      </c>
      <c r="N272" s="47">
        <v>504552.29</v>
      </c>
      <c r="O272" s="47">
        <v>0</v>
      </c>
      <c r="P272" s="5">
        <f t="shared" si="93"/>
        <v>1830018.29</v>
      </c>
      <c r="Q272" s="47">
        <v>399022</v>
      </c>
      <c r="R272" s="47">
        <v>0</v>
      </c>
      <c r="S272" s="5">
        <f t="shared" si="94"/>
        <v>399022</v>
      </c>
      <c r="T272" s="5">
        <f t="shared" si="103"/>
        <v>2784766.947</v>
      </c>
      <c r="U272" s="6">
        <f t="shared" si="96"/>
        <v>0.41972667622517795</v>
      </c>
      <c r="V272" s="6">
        <f t="shared" si="91"/>
        <v>1.9249753003417955</v>
      </c>
      <c r="W272" s="6">
        <f t="shared" si="92"/>
        <v>0.5845625119224994</v>
      </c>
      <c r="X272" s="64"/>
      <c r="Y272" s="14">
        <f t="shared" si="102"/>
        <v>2.929264488489473</v>
      </c>
      <c r="Z272" s="16">
        <v>121817.4373259053</v>
      </c>
      <c r="AA272" s="32">
        <f t="shared" si="105"/>
        <v>3568.3549323756647</v>
      </c>
      <c r="AB272" s="35"/>
      <c r="AC272" s="2">
        <f t="shared" si="104"/>
        <v>115344703.95535064</v>
      </c>
      <c r="AD272" s="6">
        <f t="shared" si="97"/>
        <v>0.481796422326524</v>
      </c>
      <c r="AE272" s="6">
        <f t="shared" si="98"/>
        <v>1.5865646425417077</v>
      </c>
      <c r="AF272" s="6">
        <f t="shared" si="99"/>
        <v>0.3459387265447917</v>
      </c>
      <c r="AG272" s="6">
        <f t="shared" si="100"/>
        <v>2.4142997914130238</v>
      </c>
    </row>
    <row r="273" spans="1:33" ht="12.75">
      <c r="A273" s="1" t="s">
        <v>547</v>
      </c>
      <c r="B273" s="1" t="s">
        <v>548</v>
      </c>
      <c r="C273" s="2" t="s">
        <v>525</v>
      </c>
      <c r="D273" s="1"/>
      <c r="E273" s="47">
        <v>65849081</v>
      </c>
      <c r="F273" s="18">
        <v>88.64</v>
      </c>
      <c r="G273" s="4">
        <f t="shared" si="101"/>
        <v>0.8864</v>
      </c>
      <c r="H273" s="47">
        <v>286177.872</v>
      </c>
      <c r="I273" s="47">
        <v>22779.37</v>
      </c>
      <c r="J273" s="47">
        <v>0</v>
      </c>
      <c r="K273" s="47">
        <v>21811.8</v>
      </c>
      <c r="L273" s="56">
        <f t="shared" si="95"/>
        <v>330769.04199999996</v>
      </c>
      <c r="M273" s="47">
        <v>1286339</v>
      </c>
      <c r="N273" s="47">
        <v>390150.28</v>
      </c>
      <c r="O273" s="47">
        <v>0</v>
      </c>
      <c r="P273" s="5">
        <f t="shared" si="93"/>
        <v>1676489.28</v>
      </c>
      <c r="Q273" s="47">
        <v>349347.89</v>
      </c>
      <c r="R273" s="47">
        <v>0</v>
      </c>
      <c r="S273" s="5">
        <f t="shared" si="94"/>
        <v>349347.89</v>
      </c>
      <c r="T273" s="5">
        <f t="shared" si="103"/>
        <v>2356606.212</v>
      </c>
      <c r="U273" s="6">
        <f t="shared" si="96"/>
        <v>0.5305281177728206</v>
      </c>
      <c r="V273" s="6">
        <f t="shared" si="91"/>
        <v>2.5459569891339866</v>
      </c>
      <c r="W273" s="6">
        <f t="shared" si="92"/>
        <v>0.5023138318361648</v>
      </c>
      <c r="X273" s="64"/>
      <c r="Y273" s="14">
        <f t="shared" si="102"/>
        <v>3.578798938742972</v>
      </c>
      <c r="Z273" s="16">
        <v>132485.24590163934</v>
      </c>
      <c r="AA273" s="32">
        <f t="shared" si="105"/>
        <v>4741.380574318886</v>
      </c>
      <c r="AB273" s="35"/>
      <c r="AC273" s="2">
        <f t="shared" si="104"/>
        <v>74288223.1498195</v>
      </c>
      <c r="AD273" s="6">
        <f t="shared" si="97"/>
        <v>0.4452509805395765</v>
      </c>
      <c r="AE273" s="6">
        <f t="shared" si="98"/>
        <v>2.2567362751683655</v>
      </c>
      <c r="AF273" s="6">
        <f t="shared" si="99"/>
        <v>0.4702601235938282</v>
      </c>
      <c r="AG273" s="6">
        <f t="shared" si="100"/>
        <v>3.17224737930177</v>
      </c>
    </row>
    <row r="274" spans="1:33" ht="12.75">
      <c r="A274" s="1" t="s">
        <v>549</v>
      </c>
      <c r="B274" s="1" t="s">
        <v>550</v>
      </c>
      <c r="C274" s="2" t="s">
        <v>525</v>
      </c>
      <c r="D274" s="1"/>
      <c r="E274" s="47">
        <v>224968600</v>
      </c>
      <c r="F274" s="18">
        <v>89.44</v>
      </c>
      <c r="G274" s="4">
        <f t="shared" si="101"/>
        <v>0.8944</v>
      </c>
      <c r="H274" s="47">
        <v>1031718.444</v>
      </c>
      <c r="I274" s="47">
        <v>82127.84</v>
      </c>
      <c r="J274" s="47">
        <v>0</v>
      </c>
      <c r="K274" s="47">
        <v>78652.17</v>
      </c>
      <c r="L274" s="56">
        <f t="shared" si="95"/>
        <v>1192498.454</v>
      </c>
      <c r="M274" s="47">
        <v>3887430</v>
      </c>
      <c r="N274" s="47">
        <v>1447332.68</v>
      </c>
      <c r="O274" s="47">
        <v>0</v>
      </c>
      <c r="P274" s="5">
        <f t="shared" si="93"/>
        <v>5334762.68</v>
      </c>
      <c r="Q274" s="47">
        <v>1031464.78</v>
      </c>
      <c r="R274" s="47">
        <v>0</v>
      </c>
      <c r="S274" s="5">
        <f t="shared" si="94"/>
        <v>1031464.78</v>
      </c>
      <c r="T274" s="5">
        <f t="shared" si="103"/>
        <v>7558725.914</v>
      </c>
      <c r="U274" s="6">
        <f t="shared" si="96"/>
        <v>0.4584927763252294</v>
      </c>
      <c r="V274" s="6">
        <f t="shared" si="91"/>
        <v>2.3713365687478163</v>
      </c>
      <c r="W274" s="6">
        <f t="shared" si="92"/>
        <v>0.5300732875610196</v>
      </c>
      <c r="X274" s="64"/>
      <c r="Y274" s="14">
        <f t="shared" si="102"/>
        <v>3.359902632634065</v>
      </c>
      <c r="Z274" s="16">
        <v>153390.58295964127</v>
      </c>
      <c r="AA274" s="32">
        <f t="shared" si="105"/>
        <v>5153.774235073726</v>
      </c>
      <c r="AB274" s="35"/>
      <c r="AC274" s="2">
        <f t="shared" si="104"/>
        <v>251530187.8354204</v>
      </c>
      <c r="AD274" s="6">
        <f t="shared" si="97"/>
        <v>0.4740975483945759</v>
      </c>
      <c r="AE274" s="6">
        <f t="shared" si="98"/>
        <v>2.1209234270880466</v>
      </c>
      <c r="AF274" s="6">
        <f t="shared" si="99"/>
        <v>0.4100759391452852</v>
      </c>
      <c r="AG274" s="6">
        <f t="shared" si="100"/>
        <v>3.005096914627908</v>
      </c>
    </row>
    <row r="275" spans="1:33" ht="12.75">
      <c r="A275" s="1" t="s">
        <v>551</v>
      </c>
      <c r="B275" s="1" t="s">
        <v>552</v>
      </c>
      <c r="C275" s="2" t="s">
        <v>525</v>
      </c>
      <c r="D275" s="1"/>
      <c r="E275" s="47">
        <v>397881074</v>
      </c>
      <c r="F275" s="18">
        <v>82.22</v>
      </c>
      <c r="G275" s="4">
        <f t="shared" si="101"/>
        <v>0.8222</v>
      </c>
      <c r="H275" s="47">
        <v>1958777.521</v>
      </c>
      <c r="I275" s="47">
        <v>155927.49</v>
      </c>
      <c r="J275" s="47">
        <v>0</v>
      </c>
      <c r="K275" s="47">
        <v>149291.78</v>
      </c>
      <c r="L275" s="56">
        <f t="shared" si="95"/>
        <v>2263996.7909999997</v>
      </c>
      <c r="M275" s="47">
        <v>3697796</v>
      </c>
      <c r="N275" s="47">
        <v>2301662.41</v>
      </c>
      <c r="O275" s="47">
        <v>0</v>
      </c>
      <c r="P275" s="5">
        <f t="shared" si="93"/>
        <v>5999458.41</v>
      </c>
      <c r="Q275" s="47">
        <v>0</v>
      </c>
      <c r="R275" s="47">
        <v>0</v>
      </c>
      <c r="S275" s="5">
        <f t="shared" si="94"/>
        <v>0</v>
      </c>
      <c r="T275" s="5">
        <f t="shared" si="103"/>
        <v>8263455.200999999</v>
      </c>
      <c r="U275" s="6">
        <f t="shared" si="96"/>
        <v>0</v>
      </c>
      <c r="V275" s="6">
        <f t="shared" si="91"/>
        <v>1.5078521704201493</v>
      </c>
      <c r="W275" s="6">
        <f t="shared" si="92"/>
        <v>0.5690134411872025</v>
      </c>
      <c r="X275" s="64"/>
      <c r="Y275" s="14">
        <f t="shared" si="102"/>
        <v>2.0768656116073516</v>
      </c>
      <c r="Z275" s="16">
        <v>183261.92105263157</v>
      </c>
      <c r="AA275" s="32">
        <f t="shared" si="105"/>
        <v>3806.103817513119</v>
      </c>
      <c r="AB275" s="35"/>
      <c r="AC275" s="2">
        <f t="shared" si="104"/>
        <v>483922493.31062996</v>
      </c>
      <c r="AD275" s="6">
        <f t="shared" si="97"/>
        <v>0.46784285134411796</v>
      </c>
      <c r="AE275" s="6">
        <f t="shared" si="98"/>
        <v>1.2397560545194468</v>
      </c>
      <c r="AF275" s="6">
        <f t="shared" si="99"/>
        <v>0</v>
      </c>
      <c r="AG275" s="6">
        <f t="shared" si="100"/>
        <v>1.7075989058635648</v>
      </c>
    </row>
    <row r="276" spans="1:33" ht="12.75">
      <c r="A276" s="1" t="s">
        <v>553</v>
      </c>
      <c r="B276" s="1" t="s">
        <v>554</v>
      </c>
      <c r="C276" s="2" t="s">
        <v>525</v>
      </c>
      <c r="D276" s="1"/>
      <c r="E276" s="47">
        <v>303494158</v>
      </c>
      <c r="F276" s="18">
        <v>89.16</v>
      </c>
      <c r="G276" s="4">
        <f t="shared" si="101"/>
        <v>0.8916</v>
      </c>
      <c r="H276" s="47">
        <v>1335359.763</v>
      </c>
      <c r="I276" s="47">
        <v>106293.64</v>
      </c>
      <c r="J276" s="47">
        <v>0</v>
      </c>
      <c r="K276" s="47">
        <v>101792</v>
      </c>
      <c r="L276" s="56">
        <f t="shared" si="95"/>
        <v>1543445.403</v>
      </c>
      <c r="M276" s="47">
        <v>3271268</v>
      </c>
      <c r="N276" s="47">
        <v>1792280.3</v>
      </c>
      <c r="O276" s="47">
        <v>0</v>
      </c>
      <c r="P276" s="5">
        <f t="shared" si="93"/>
        <v>5063548.3</v>
      </c>
      <c r="Q276" s="47">
        <v>271538.21</v>
      </c>
      <c r="R276" s="47">
        <v>91050</v>
      </c>
      <c r="S276" s="5">
        <f t="shared" si="94"/>
        <v>362588.21</v>
      </c>
      <c r="T276" s="5">
        <f t="shared" si="103"/>
        <v>6969581.913</v>
      </c>
      <c r="U276" s="6">
        <f t="shared" si="96"/>
        <v>0.11947123212829684</v>
      </c>
      <c r="V276" s="6">
        <f t="shared" si="91"/>
        <v>1.668417057306256</v>
      </c>
      <c r="W276" s="6">
        <f t="shared" si="92"/>
        <v>0.5085585215778684</v>
      </c>
      <c r="X276" s="64">
        <v>0.0033800311842026474</v>
      </c>
      <c r="Y276" s="14">
        <f t="shared" si="102"/>
        <v>2.2930667798282185</v>
      </c>
      <c r="Z276" s="16">
        <v>199678.5278413425</v>
      </c>
      <c r="AA276" s="32">
        <f t="shared" si="105"/>
        <v>4578.761988379865</v>
      </c>
      <c r="AB276" s="35"/>
      <c r="AC276" s="2">
        <f t="shared" si="104"/>
        <v>340392729.92373264</v>
      </c>
      <c r="AD276" s="6">
        <f t="shared" si="97"/>
        <v>0.45343077783882746</v>
      </c>
      <c r="AE276" s="6">
        <f t="shared" si="98"/>
        <v>1.487560648294258</v>
      </c>
      <c r="AF276" s="6">
        <f t="shared" si="99"/>
        <v>0.07977203568972817</v>
      </c>
      <c r="AG276" s="6">
        <f t="shared" si="100"/>
        <v>2.047511976698675</v>
      </c>
    </row>
    <row r="277" spans="1:33" ht="12.75">
      <c r="A277" s="1" t="s">
        <v>555</v>
      </c>
      <c r="B277" s="1" t="s">
        <v>556</v>
      </c>
      <c r="C277" s="2" t="s">
        <v>525</v>
      </c>
      <c r="D277" s="1"/>
      <c r="E277" s="47">
        <v>343511150</v>
      </c>
      <c r="F277" s="18">
        <v>84.54</v>
      </c>
      <c r="G277" s="4">
        <f t="shared" si="101"/>
        <v>0.8454</v>
      </c>
      <c r="H277" s="47">
        <v>1573802.01</v>
      </c>
      <c r="I277" s="47">
        <v>0</v>
      </c>
      <c r="J277" s="47">
        <v>0</v>
      </c>
      <c r="K277" s="47">
        <v>119951.13</v>
      </c>
      <c r="L277" s="56">
        <f t="shared" si="95"/>
        <v>1693753.1400000001</v>
      </c>
      <c r="M277" s="47">
        <v>2076450.5</v>
      </c>
      <c r="N277" s="47">
        <v>3048139.19</v>
      </c>
      <c r="O277" s="47">
        <v>0</v>
      </c>
      <c r="P277" s="5">
        <f t="shared" si="93"/>
        <v>5124589.6899999995</v>
      </c>
      <c r="Q277" s="47">
        <v>1027785.07</v>
      </c>
      <c r="R277" s="47">
        <v>0</v>
      </c>
      <c r="S277" s="5">
        <f t="shared" si="94"/>
        <v>1027785.07</v>
      </c>
      <c r="T277" s="5">
        <f t="shared" si="103"/>
        <v>7846127.9</v>
      </c>
      <c r="U277" s="6">
        <f t="shared" si="96"/>
        <v>0.2991999153448149</v>
      </c>
      <c r="V277" s="6">
        <f t="shared" si="91"/>
        <v>1.4918263031636672</v>
      </c>
      <c r="W277" s="6">
        <f t="shared" si="92"/>
        <v>0.4930707896963461</v>
      </c>
      <c r="X277" s="64"/>
      <c r="Y277" s="14">
        <f t="shared" si="102"/>
        <v>2.2840970082048284</v>
      </c>
      <c r="Z277" s="16">
        <v>174829.24791086352</v>
      </c>
      <c r="AA277" s="32">
        <f t="shared" si="105"/>
        <v>3993.2696209990363</v>
      </c>
      <c r="AB277" s="35"/>
      <c r="AC277" s="2">
        <f t="shared" si="104"/>
        <v>406329725.5736929</v>
      </c>
      <c r="AD277" s="6">
        <f t="shared" si="97"/>
        <v>0.41684204560929106</v>
      </c>
      <c r="AE277" s="6">
        <f t="shared" si="98"/>
        <v>1.2611899566945644</v>
      </c>
      <c r="AF277" s="6">
        <f t="shared" si="99"/>
        <v>0.25294360843250646</v>
      </c>
      <c r="AG277" s="6">
        <f t="shared" si="100"/>
        <v>1.9309756107363618</v>
      </c>
    </row>
    <row r="278" spans="1:33" ht="12.75">
      <c r="A278" s="1" t="s">
        <v>557</v>
      </c>
      <c r="B278" s="1" t="s">
        <v>558</v>
      </c>
      <c r="C278" s="2" t="s">
        <v>525</v>
      </c>
      <c r="D278" s="1"/>
      <c r="E278" s="47">
        <v>128964120</v>
      </c>
      <c r="F278" s="18">
        <v>91.2</v>
      </c>
      <c r="G278" s="4">
        <f t="shared" si="101"/>
        <v>0.912</v>
      </c>
      <c r="H278" s="47">
        <v>612252.497</v>
      </c>
      <c r="I278" s="47">
        <v>48739.7</v>
      </c>
      <c r="J278" s="47">
        <v>0</v>
      </c>
      <c r="K278" s="47">
        <v>46664.27</v>
      </c>
      <c r="L278" s="56">
        <f t="shared" si="95"/>
        <v>707656.467</v>
      </c>
      <c r="M278" s="47">
        <v>1663258</v>
      </c>
      <c r="N278" s="47">
        <v>844078.64</v>
      </c>
      <c r="O278" s="47">
        <v>0</v>
      </c>
      <c r="P278" s="5">
        <f t="shared" si="93"/>
        <v>2507336.64</v>
      </c>
      <c r="Q278" s="47">
        <v>459722</v>
      </c>
      <c r="R278" s="47">
        <v>0</v>
      </c>
      <c r="S278" s="5">
        <f t="shared" si="94"/>
        <v>459722</v>
      </c>
      <c r="T278" s="5">
        <f t="shared" si="103"/>
        <v>3674715.107</v>
      </c>
      <c r="U278" s="6">
        <f t="shared" si="96"/>
        <v>0.3564727925875817</v>
      </c>
      <c r="V278" s="6">
        <f t="shared" si="91"/>
        <v>1.9442125763351854</v>
      </c>
      <c r="W278" s="6">
        <f t="shared" si="92"/>
        <v>0.5487235263575636</v>
      </c>
      <c r="X278" s="64">
        <v>0.017603299161366003</v>
      </c>
      <c r="Y278" s="14">
        <f t="shared" si="102"/>
        <v>2.8318055961189645</v>
      </c>
      <c r="Z278" s="16">
        <v>160339.95215311006</v>
      </c>
      <c r="AA278" s="32">
        <f t="shared" si="105"/>
        <v>4540.5157378862405</v>
      </c>
      <c r="AB278" s="35"/>
      <c r="AC278" s="2">
        <f t="shared" si="104"/>
        <v>141408026.31578946</v>
      </c>
      <c r="AD278" s="6">
        <f t="shared" si="97"/>
        <v>0.500435856038098</v>
      </c>
      <c r="AE278" s="6">
        <f t="shared" si="98"/>
        <v>1.7731218696176894</v>
      </c>
      <c r="AF278" s="6">
        <f t="shared" si="99"/>
        <v>0.32510318683987455</v>
      </c>
      <c r="AG278" s="6">
        <f t="shared" si="100"/>
        <v>2.598660912495662</v>
      </c>
    </row>
    <row r="279" spans="1:33" ht="12.75">
      <c r="A279" s="1" t="s">
        <v>559</v>
      </c>
      <c r="B279" s="1" t="s">
        <v>560</v>
      </c>
      <c r="C279" s="2" t="s">
        <v>525</v>
      </c>
      <c r="D279" s="1"/>
      <c r="E279" s="47">
        <v>492601621</v>
      </c>
      <c r="F279" s="18">
        <v>82.27</v>
      </c>
      <c r="G279" s="4">
        <f t="shared" si="101"/>
        <v>0.8227</v>
      </c>
      <c r="H279" s="47">
        <v>2259115.76</v>
      </c>
      <c r="I279" s="47">
        <v>179835.37</v>
      </c>
      <c r="J279" s="47">
        <v>0</v>
      </c>
      <c r="K279" s="47">
        <v>172210.96</v>
      </c>
      <c r="L279" s="56">
        <f t="shared" si="95"/>
        <v>2611162.09</v>
      </c>
      <c r="M279" s="47">
        <v>6316039</v>
      </c>
      <c r="N279" s="47">
        <v>3261357.24</v>
      </c>
      <c r="O279" s="47">
        <v>0</v>
      </c>
      <c r="P279" s="5">
        <f t="shared" si="93"/>
        <v>9577396.24</v>
      </c>
      <c r="Q279" s="47">
        <v>162538.97</v>
      </c>
      <c r="R279" s="47">
        <v>98524</v>
      </c>
      <c r="S279" s="5">
        <f t="shared" si="94"/>
        <v>261062.97</v>
      </c>
      <c r="T279" s="5">
        <f t="shared" si="103"/>
        <v>12449621.3</v>
      </c>
      <c r="U279" s="6">
        <f t="shared" si="96"/>
        <v>0.05299677444626193</v>
      </c>
      <c r="V279" s="6">
        <f t="shared" si="91"/>
        <v>1.9442478123716935</v>
      </c>
      <c r="W279" s="6">
        <f t="shared" si="92"/>
        <v>0.5300758216546754</v>
      </c>
      <c r="X279" s="64">
        <v>0.008546897929558284</v>
      </c>
      <c r="Y279" s="14">
        <f t="shared" si="102"/>
        <v>2.5187735105430726</v>
      </c>
      <c r="Z279" s="16">
        <v>205122.83979448857</v>
      </c>
      <c r="AA279" s="32">
        <f t="shared" si="105"/>
        <v>5166.5797528172825</v>
      </c>
      <c r="AB279" s="35"/>
      <c r="AC279" s="2">
        <f t="shared" si="104"/>
        <v>598762150.2370244</v>
      </c>
      <c r="AD279" s="6">
        <f t="shared" si="97"/>
        <v>0.43609337847530144</v>
      </c>
      <c r="AE279" s="6">
        <f t="shared" si="98"/>
        <v>1.5995326752381922</v>
      </c>
      <c r="AF279" s="6">
        <f t="shared" si="99"/>
        <v>0.02714583243708002</v>
      </c>
      <c r="AG279" s="6">
        <f t="shared" si="100"/>
        <v>2.0792265000504333</v>
      </c>
    </row>
    <row r="280" spans="1:33" ht="12.75">
      <c r="A280" s="1" t="s">
        <v>561</v>
      </c>
      <c r="B280" s="1" t="s">
        <v>562</v>
      </c>
      <c r="C280" s="2" t="s">
        <v>525</v>
      </c>
      <c r="D280" s="1"/>
      <c r="E280" s="47">
        <v>80997359</v>
      </c>
      <c r="F280" s="18">
        <v>91.23</v>
      </c>
      <c r="G280" s="4">
        <f t="shared" si="101"/>
        <v>0.9123</v>
      </c>
      <c r="H280" s="47">
        <v>381478.821</v>
      </c>
      <c r="I280" s="47">
        <v>0</v>
      </c>
      <c r="J280" s="47">
        <v>0</v>
      </c>
      <c r="K280" s="47">
        <v>29075.26</v>
      </c>
      <c r="L280" s="56">
        <f t="shared" si="95"/>
        <v>410554.081</v>
      </c>
      <c r="M280" s="47">
        <v>1246374</v>
      </c>
      <c r="N280" s="47">
        <v>495119.7</v>
      </c>
      <c r="O280" s="47">
        <v>0</v>
      </c>
      <c r="P280" s="5">
        <f t="shared" si="93"/>
        <v>1741493.7</v>
      </c>
      <c r="Q280" s="47">
        <v>234497</v>
      </c>
      <c r="R280" s="47">
        <v>0</v>
      </c>
      <c r="S280" s="5">
        <f t="shared" si="94"/>
        <v>234497</v>
      </c>
      <c r="T280" s="5">
        <f t="shared" si="103"/>
        <v>2386544.781</v>
      </c>
      <c r="U280" s="6">
        <f t="shared" si="96"/>
        <v>0.289511908653713</v>
      </c>
      <c r="V280" s="6">
        <f t="shared" si="91"/>
        <v>2.150062324871605</v>
      </c>
      <c r="W280" s="6">
        <f t="shared" si="92"/>
        <v>0.5068734166999198</v>
      </c>
      <c r="X280" s="64">
        <v>0.005146588144923825</v>
      </c>
      <c r="Y280" s="14">
        <f t="shared" si="102"/>
        <v>2.941301062080314</v>
      </c>
      <c r="Z280" s="16">
        <v>133269.40298507462</v>
      </c>
      <c r="AA280" s="32">
        <f t="shared" si="105"/>
        <v>3919.8543654280934</v>
      </c>
      <c r="AB280" s="35"/>
      <c r="AC280" s="2">
        <f t="shared" si="104"/>
        <v>88783688.47966677</v>
      </c>
      <c r="AD280" s="6">
        <f t="shared" si="97"/>
        <v>0.46242061805533685</v>
      </c>
      <c r="AE280" s="6">
        <f t="shared" si="98"/>
        <v>1.9615018589803652</v>
      </c>
      <c r="AF280" s="6">
        <f t="shared" si="99"/>
        <v>0.2641217142647824</v>
      </c>
      <c r="AG280" s="6">
        <f t="shared" si="100"/>
        <v>2.6880441913004844</v>
      </c>
    </row>
    <row r="281" spans="1:33" ht="12.75">
      <c r="A281" s="1" t="s">
        <v>563</v>
      </c>
      <c r="B281" s="1" t="s">
        <v>564</v>
      </c>
      <c r="C281" s="2" t="s">
        <v>525</v>
      </c>
      <c r="D281" s="1"/>
      <c r="E281" s="47">
        <v>1814231048</v>
      </c>
      <c r="F281" s="18">
        <v>86.98</v>
      </c>
      <c r="G281" s="4">
        <f t="shared" si="101"/>
        <v>0.8698</v>
      </c>
      <c r="H281" s="47">
        <v>8502211.491</v>
      </c>
      <c r="I281" s="47">
        <v>676818.12</v>
      </c>
      <c r="J281" s="47">
        <v>0</v>
      </c>
      <c r="K281" s="47">
        <v>648042.39</v>
      </c>
      <c r="L281" s="56">
        <f t="shared" si="95"/>
        <v>9827072.001</v>
      </c>
      <c r="M281" s="47">
        <v>24443089.88</v>
      </c>
      <c r="N281" s="47">
        <v>11097673.74</v>
      </c>
      <c r="O281" s="47">
        <v>0</v>
      </c>
      <c r="P281" s="5">
        <f t="shared" si="93"/>
        <v>35540763.62</v>
      </c>
      <c r="Q281" s="47">
        <v>5719074.86</v>
      </c>
      <c r="R281" s="47">
        <v>381507.37</v>
      </c>
      <c r="S281" s="5">
        <f t="shared" si="94"/>
        <v>6100582.23</v>
      </c>
      <c r="T281" s="5">
        <f t="shared" si="103"/>
        <v>51468417.850999996</v>
      </c>
      <c r="U281" s="6">
        <f t="shared" si="96"/>
        <v>0.336262695797498</v>
      </c>
      <c r="V281" s="6">
        <f t="shared" si="91"/>
        <v>1.958998753724338</v>
      </c>
      <c r="W281" s="6">
        <f t="shared" si="92"/>
        <v>0.5416659588001936</v>
      </c>
      <c r="X281" s="64"/>
      <c r="Y281" s="14">
        <f t="shared" si="102"/>
        <v>2.8369274083220297</v>
      </c>
      <c r="Z281" s="16">
        <v>212959.84892504357</v>
      </c>
      <c r="AA281" s="32">
        <f t="shared" si="105"/>
        <v>6041.516322875748</v>
      </c>
      <c r="AB281" s="35"/>
      <c r="AC281" s="2">
        <f t="shared" si="104"/>
        <v>2085802538.514601</v>
      </c>
      <c r="AD281" s="6">
        <f t="shared" si="97"/>
        <v>0.4711410509644084</v>
      </c>
      <c r="AE281" s="6">
        <f t="shared" si="98"/>
        <v>1.7039371159894294</v>
      </c>
      <c r="AF281" s="6">
        <f t="shared" si="99"/>
        <v>0.27419061749118523</v>
      </c>
      <c r="AG281" s="6">
        <f t="shared" si="100"/>
        <v>2.4675594597585015</v>
      </c>
    </row>
    <row r="282" spans="1:33" ht="12.75">
      <c r="A282" s="1" t="s">
        <v>565</v>
      </c>
      <c r="B282" s="1" t="s">
        <v>566</v>
      </c>
      <c r="C282" s="2" t="s">
        <v>525</v>
      </c>
      <c r="D282" s="1"/>
      <c r="E282" s="47">
        <v>2192951366</v>
      </c>
      <c r="F282" s="18">
        <v>96.34</v>
      </c>
      <c r="G282" s="4">
        <f t="shared" si="101"/>
        <v>0.9634</v>
      </c>
      <c r="H282" s="47">
        <v>8923610.861</v>
      </c>
      <c r="I282" s="47">
        <v>710366.13</v>
      </c>
      <c r="J282" s="47">
        <v>0</v>
      </c>
      <c r="K282" s="47">
        <v>680133.48</v>
      </c>
      <c r="L282" s="56">
        <f t="shared" si="95"/>
        <v>10314110.471</v>
      </c>
      <c r="M282" s="47">
        <v>19804988.69</v>
      </c>
      <c r="N282" s="47">
        <v>11116320.04</v>
      </c>
      <c r="O282" s="47">
        <v>0</v>
      </c>
      <c r="P282" s="5">
        <f t="shared" si="93"/>
        <v>30921308.73</v>
      </c>
      <c r="Q282" s="47">
        <v>5695767.31</v>
      </c>
      <c r="R282" s="47">
        <v>438648</v>
      </c>
      <c r="S282" s="5">
        <f aca="true" t="shared" si="106" ref="S282:S313">Q282+R282</f>
        <v>6134415.31</v>
      </c>
      <c r="T282" s="5">
        <f t="shared" si="103"/>
        <v>47369834.51100001</v>
      </c>
      <c r="U282" s="6">
        <f t="shared" si="96"/>
        <v>0.27973330394414225</v>
      </c>
      <c r="V282" s="6">
        <f t="shared" si="91"/>
        <v>1.410031668253604</v>
      </c>
      <c r="W282" s="6">
        <f t="shared" si="92"/>
        <v>0.47033010539641856</v>
      </c>
      <c r="X282" s="64"/>
      <c r="Y282" s="14">
        <f t="shared" si="102"/>
        <v>2.160095077594165</v>
      </c>
      <c r="Z282" s="16">
        <v>305199.09462098347</v>
      </c>
      <c r="AA282" s="32">
        <f t="shared" si="105"/>
        <v>6592.590619769822</v>
      </c>
      <c r="AB282" s="35"/>
      <c r="AC282" s="2">
        <f t="shared" si="104"/>
        <v>2276262576.292298</v>
      </c>
      <c r="AD282" s="6">
        <f t="shared" si="97"/>
        <v>0.45311602353890973</v>
      </c>
      <c r="AE282" s="6">
        <f t="shared" si="98"/>
        <v>1.3584245091955225</v>
      </c>
      <c r="AF282" s="6">
        <f t="shared" si="99"/>
        <v>0.2502245289854732</v>
      </c>
      <c r="AG282" s="6">
        <f t="shared" si="100"/>
        <v>2.0810355977542194</v>
      </c>
    </row>
    <row r="283" spans="1:33" ht="12.75">
      <c r="A283" s="1" t="s">
        <v>567</v>
      </c>
      <c r="B283" s="1" t="s">
        <v>568</v>
      </c>
      <c r="C283" s="2" t="s">
        <v>525</v>
      </c>
      <c r="D283" s="1"/>
      <c r="E283" s="47">
        <v>42332460</v>
      </c>
      <c r="F283" s="18">
        <v>86.6</v>
      </c>
      <c r="G283" s="4">
        <f t="shared" si="101"/>
        <v>0.866</v>
      </c>
      <c r="H283" s="47">
        <v>184629.691</v>
      </c>
      <c r="I283" s="47">
        <v>14697.85</v>
      </c>
      <c r="J283" s="47">
        <v>0</v>
      </c>
      <c r="K283" s="47">
        <v>14071.99</v>
      </c>
      <c r="L283" s="56">
        <f t="shared" si="95"/>
        <v>213399.531</v>
      </c>
      <c r="M283" s="47">
        <v>364717</v>
      </c>
      <c r="N283" s="47">
        <v>332448.63</v>
      </c>
      <c r="O283" s="47">
        <v>0</v>
      </c>
      <c r="P283" s="5">
        <f t="shared" si="93"/>
        <v>697165.63</v>
      </c>
      <c r="Q283" s="47">
        <v>164933</v>
      </c>
      <c r="R283" s="47">
        <v>0</v>
      </c>
      <c r="S283" s="5">
        <f t="shared" si="106"/>
        <v>164933</v>
      </c>
      <c r="T283" s="5">
        <f t="shared" si="103"/>
        <v>1075498.1609999998</v>
      </c>
      <c r="U283" s="6">
        <f t="shared" si="96"/>
        <v>0.38961354950787175</v>
      </c>
      <c r="V283" s="6">
        <f t="shared" si="91"/>
        <v>1.6468819199262221</v>
      </c>
      <c r="W283" s="6">
        <f t="shared" si="92"/>
        <v>0.5041037799362474</v>
      </c>
      <c r="X283" s="64"/>
      <c r="Y283" s="14">
        <f t="shared" si="102"/>
        <v>2.540599249370341</v>
      </c>
      <c r="Z283" s="16">
        <v>165726.96078431373</v>
      </c>
      <c r="AA283" s="32">
        <f t="shared" si="105"/>
        <v>4210.457921690554</v>
      </c>
      <c r="AB283" s="35"/>
      <c r="AC283" s="2">
        <f t="shared" si="104"/>
        <v>48882748.26789838</v>
      </c>
      <c r="AD283" s="6">
        <f t="shared" si="97"/>
        <v>0.43655387342479035</v>
      </c>
      <c r="AE283" s="6">
        <f t="shared" si="98"/>
        <v>1.4261997426561084</v>
      </c>
      <c r="AF283" s="6">
        <f t="shared" si="99"/>
        <v>0.33740533387381694</v>
      </c>
      <c r="AG283" s="6">
        <f t="shared" si="100"/>
        <v>2.2001589499547154</v>
      </c>
    </row>
    <row r="284" spans="1:33" ht="12.75">
      <c r="A284" s="1" t="s">
        <v>569</v>
      </c>
      <c r="B284" s="1" t="s">
        <v>570</v>
      </c>
      <c r="C284" s="2" t="s">
        <v>525</v>
      </c>
      <c r="D284" s="1"/>
      <c r="E284" s="47">
        <v>865143748</v>
      </c>
      <c r="F284" s="18">
        <v>80.41</v>
      </c>
      <c r="G284" s="4">
        <f t="shared" si="101"/>
        <v>0.8040999999999999</v>
      </c>
      <c r="H284" s="47">
        <v>4403581.52</v>
      </c>
      <c r="I284" s="47">
        <v>350515.44</v>
      </c>
      <c r="J284" s="47">
        <v>0</v>
      </c>
      <c r="K284" s="47">
        <v>335627.68</v>
      </c>
      <c r="L284" s="56">
        <f t="shared" si="95"/>
        <v>5089724.64</v>
      </c>
      <c r="M284" s="47">
        <v>7482510</v>
      </c>
      <c r="N284" s="47">
        <v>4235760.19</v>
      </c>
      <c r="O284" s="47">
        <v>0</v>
      </c>
      <c r="P284" s="5">
        <f t="shared" si="93"/>
        <v>11718270.190000001</v>
      </c>
      <c r="Q284" s="47">
        <v>3158504</v>
      </c>
      <c r="R284" s="47">
        <v>431490</v>
      </c>
      <c r="S284" s="5">
        <f t="shared" si="106"/>
        <v>3589994</v>
      </c>
      <c r="T284" s="5">
        <f t="shared" si="103"/>
        <v>20397988.830000002</v>
      </c>
      <c r="U284" s="6">
        <f t="shared" si="96"/>
        <v>0.4149592490611167</v>
      </c>
      <c r="V284" s="6">
        <f t="shared" si="91"/>
        <v>1.354488224308361</v>
      </c>
      <c r="W284" s="6">
        <f t="shared" si="92"/>
        <v>0.5883097059611416</v>
      </c>
      <c r="X284" s="64">
        <v>0.0009807673058234196</v>
      </c>
      <c r="Y284" s="14">
        <f t="shared" si="102"/>
        <v>2.356776412024796</v>
      </c>
      <c r="Z284" s="16">
        <v>380873.1978713111</v>
      </c>
      <c r="AA284" s="32">
        <f t="shared" si="105"/>
        <v>8976.329687155587</v>
      </c>
      <c r="AB284" s="35"/>
      <c r="AC284" s="2">
        <f t="shared" si="104"/>
        <v>1075915617.460515</v>
      </c>
      <c r="AD284" s="6">
        <f t="shared" si="97"/>
        <v>0.47305983456335393</v>
      </c>
      <c r="AE284" s="6">
        <f t="shared" si="98"/>
        <v>1.0891439811663528</v>
      </c>
      <c r="AF284" s="6">
        <f t="shared" si="99"/>
        <v>0.2935642859664981</v>
      </c>
      <c r="AG284" s="6">
        <f t="shared" si="100"/>
        <v>1.8958725478997507</v>
      </c>
    </row>
    <row r="285" spans="1:33" ht="12.75">
      <c r="A285" s="1" t="s">
        <v>571</v>
      </c>
      <c r="B285" s="1" t="s">
        <v>572</v>
      </c>
      <c r="C285" s="2" t="s">
        <v>525</v>
      </c>
      <c r="D285" s="1"/>
      <c r="E285" s="47">
        <v>473721281</v>
      </c>
      <c r="F285" s="18">
        <v>84.13</v>
      </c>
      <c r="G285" s="4">
        <f t="shared" si="101"/>
        <v>0.8412999999999999</v>
      </c>
      <c r="H285" s="47">
        <v>2333921.426</v>
      </c>
      <c r="I285" s="47">
        <v>185786.2</v>
      </c>
      <c r="J285" s="47">
        <v>0</v>
      </c>
      <c r="K285" s="47">
        <v>177881.62</v>
      </c>
      <c r="L285" s="56">
        <f t="shared" si="95"/>
        <v>2697589.2460000003</v>
      </c>
      <c r="M285" s="47">
        <v>5727904</v>
      </c>
      <c r="N285" s="47">
        <v>2661195.07</v>
      </c>
      <c r="O285" s="47">
        <v>0</v>
      </c>
      <c r="P285" s="5">
        <f t="shared" si="93"/>
        <v>8389099.07</v>
      </c>
      <c r="Q285" s="47">
        <v>47611</v>
      </c>
      <c r="R285" s="47">
        <v>94775</v>
      </c>
      <c r="S285" s="5">
        <f t="shared" si="106"/>
        <v>142386</v>
      </c>
      <c r="T285" s="5">
        <f t="shared" si="103"/>
        <v>11229074.316</v>
      </c>
      <c r="U285" s="6">
        <f t="shared" si="96"/>
        <v>0.030056914415884137</v>
      </c>
      <c r="V285" s="6">
        <f t="shared" si="91"/>
        <v>1.7708934359653563</v>
      </c>
      <c r="W285" s="6">
        <f t="shared" si="92"/>
        <v>0.5694464982247652</v>
      </c>
      <c r="X285" s="64"/>
      <c r="Y285" s="14">
        <f t="shared" si="102"/>
        <v>2.3703968486060054</v>
      </c>
      <c r="Z285" s="16">
        <v>202779.3368857312</v>
      </c>
      <c r="AA285" s="32">
        <f t="shared" si="105"/>
        <v>4806.675011163527</v>
      </c>
      <c r="AB285" s="35"/>
      <c r="AC285" s="2">
        <f t="shared" si="104"/>
        <v>563082468.7982885</v>
      </c>
      <c r="AD285" s="6">
        <f t="shared" si="97"/>
        <v>0.4790753389564949</v>
      </c>
      <c r="AE285" s="6">
        <f t="shared" si="98"/>
        <v>1.489852647677654</v>
      </c>
      <c r="AF285" s="6">
        <f t="shared" si="99"/>
        <v>0.008455422187376884</v>
      </c>
      <c r="AG285" s="6">
        <f t="shared" si="100"/>
        <v>1.994214868732232</v>
      </c>
    </row>
    <row r="286" spans="1:33" ht="12.75">
      <c r="A286" s="1" t="s">
        <v>573</v>
      </c>
      <c r="B286" s="1" t="s">
        <v>574</v>
      </c>
      <c r="C286" s="2" t="s">
        <v>525</v>
      </c>
      <c r="D286" s="1"/>
      <c r="E286" s="47">
        <v>266698945</v>
      </c>
      <c r="F286" s="18">
        <v>99.73</v>
      </c>
      <c r="G286" s="4">
        <f t="shared" si="101"/>
        <v>0.9973000000000001</v>
      </c>
      <c r="H286" s="47">
        <v>1141623.116</v>
      </c>
      <c r="I286" s="47">
        <v>90876</v>
      </c>
      <c r="J286" s="47">
        <v>0</v>
      </c>
      <c r="K286" s="47">
        <v>87009.65</v>
      </c>
      <c r="L286" s="56">
        <f t="shared" si="95"/>
        <v>1319508.7659999998</v>
      </c>
      <c r="M286" s="47">
        <v>2376281</v>
      </c>
      <c r="N286" s="47">
        <v>1892510.17</v>
      </c>
      <c r="O286" s="47">
        <v>0</v>
      </c>
      <c r="P286" s="5">
        <f t="shared" si="93"/>
        <v>4268791.17</v>
      </c>
      <c r="Q286" s="47">
        <v>50304.51</v>
      </c>
      <c r="R286" s="47">
        <v>53353</v>
      </c>
      <c r="S286" s="5">
        <f t="shared" si="106"/>
        <v>103657.51000000001</v>
      </c>
      <c r="T286" s="5">
        <f t="shared" si="103"/>
        <v>5691957.4459999995</v>
      </c>
      <c r="U286" s="6">
        <f t="shared" si="96"/>
        <v>0.03886686165931403</v>
      </c>
      <c r="V286" s="6">
        <f t="shared" si="91"/>
        <v>1.6006029457671833</v>
      </c>
      <c r="W286" s="6">
        <f t="shared" si="92"/>
        <v>0.4947559001405123</v>
      </c>
      <c r="X286" s="64"/>
      <c r="Y286" s="14">
        <f t="shared" si="102"/>
        <v>2.1342257075670097</v>
      </c>
      <c r="Z286" s="16">
        <v>245352.4193548387</v>
      </c>
      <c r="AA286" s="32">
        <f t="shared" si="105"/>
        <v>5236.374408008583</v>
      </c>
      <c r="AB286" s="35"/>
      <c r="AC286" s="2">
        <f t="shared" si="104"/>
        <v>267420981.65045622</v>
      </c>
      <c r="AD286" s="6">
        <f t="shared" si="97"/>
        <v>0.49342005921013293</v>
      </c>
      <c r="AE286" s="6">
        <f t="shared" si="98"/>
        <v>1.596281317813612</v>
      </c>
      <c r="AF286" s="6">
        <f t="shared" si="99"/>
        <v>0.01881098098194577</v>
      </c>
      <c r="AG286" s="6">
        <f t="shared" si="100"/>
        <v>2.128463298156579</v>
      </c>
    </row>
    <row r="287" spans="1:33" ht="12.75">
      <c r="A287" s="1" t="s">
        <v>575</v>
      </c>
      <c r="B287" s="1" t="s">
        <v>576</v>
      </c>
      <c r="C287" s="2" t="s">
        <v>577</v>
      </c>
      <c r="D287" s="1"/>
      <c r="E287" s="47">
        <v>1170969900</v>
      </c>
      <c r="F287" s="18">
        <v>87.85</v>
      </c>
      <c r="G287" s="4">
        <f t="shared" si="101"/>
        <v>0.8785</v>
      </c>
      <c r="H287" s="47">
        <v>7008326.03</v>
      </c>
      <c r="I287" s="47">
        <v>789988.06</v>
      </c>
      <c r="J287" s="47">
        <v>0</v>
      </c>
      <c r="K287" s="47">
        <v>251820.95</v>
      </c>
      <c r="L287" s="56">
        <f t="shared" si="95"/>
        <v>8050135.04</v>
      </c>
      <c r="M287" s="47">
        <v>0</v>
      </c>
      <c r="N287" s="47">
        <v>28374599</v>
      </c>
      <c r="O287" s="47">
        <v>0</v>
      </c>
      <c r="P287" s="5">
        <f t="shared" si="93"/>
        <v>28374599</v>
      </c>
      <c r="Q287" s="47">
        <v>4426266.24</v>
      </c>
      <c r="R287" s="47">
        <v>0</v>
      </c>
      <c r="S287" s="5">
        <f t="shared" si="106"/>
        <v>4426266.24</v>
      </c>
      <c r="T287" s="5">
        <f t="shared" si="103"/>
        <v>40851000.28</v>
      </c>
      <c r="U287" s="6">
        <f t="shared" si="96"/>
        <v>0.37800000153718727</v>
      </c>
      <c r="V287" s="6">
        <f t="shared" si="91"/>
        <v>2.4231706553686823</v>
      </c>
      <c r="W287" s="6">
        <f t="shared" si="92"/>
        <v>0.6874758300789798</v>
      </c>
      <c r="X287" s="64"/>
      <c r="Y287" s="14">
        <f t="shared" si="102"/>
        <v>3.488646486984849</v>
      </c>
      <c r="Z287" s="16">
        <v>116964.70850022252</v>
      </c>
      <c r="AA287" s="32">
        <f t="shared" si="105"/>
        <v>4080.485194105082</v>
      </c>
      <c r="AB287" s="35"/>
      <c r="AC287" s="2">
        <f t="shared" si="104"/>
        <v>1332919635.7427435</v>
      </c>
      <c r="AD287" s="6">
        <f t="shared" si="97"/>
        <v>0.6039475167243836</v>
      </c>
      <c r="AE287" s="6">
        <f t="shared" si="98"/>
        <v>2.1287554207413866</v>
      </c>
      <c r="AF287" s="6">
        <f t="shared" si="99"/>
        <v>0.33207300135041895</v>
      </c>
      <c r="AG287" s="6">
        <f t="shared" si="100"/>
        <v>3.0647759388161897</v>
      </c>
    </row>
    <row r="288" spans="1:33" ht="12.75">
      <c r="A288" s="1" t="s">
        <v>578</v>
      </c>
      <c r="B288" s="1" t="s">
        <v>579</v>
      </c>
      <c r="C288" s="2" t="s">
        <v>577</v>
      </c>
      <c r="D288" s="3" t="s">
        <v>55</v>
      </c>
      <c r="E288" s="47">
        <v>1730415649</v>
      </c>
      <c r="F288" s="18">
        <v>89.25</v>
      </c>
      <c r="G288" s="4">
        <f t="shared" si="101"/>
        <v>0.8925</v>
      </c>
      <c r="H288" s="47">
        <v>10288955.229999999</v>
      </c>
      <c r="I288" s="47">
        <v>1159705.88</v>
      </c>
      <c r="J288" s="47">
        <v>0</v>
      </c>
      <c r="K288" s="47">
        <v>369714.4</v>
      </c>
      <c r="L288" s="56">
        <f t="shared" si="95"/>
        <v>11818375.51</v>
      </c>
      <c r="M288" s="47">
        <v>37009697</v>
      </c>
      <c r="N288" s="47">
        <v>0</v>
      </c>
      <c r="O288" s="47">
        <v>0</v>
      </c>
      <c r="P288" s="5">
        <f t="shared" si="93"/>
        <v>37009697</v>
      </c>
      <c r="Q288" s="47">
        <v>7951535.02</v>
      </c>
      <c r="R288" s="47">
        <v>0</v>
      </c>
      <c r="S288" s="5">
        <f t="shared" si="106"/>
        <v>7951535.02</v>
      </c>
      <c r="T288" s="5">
        <f t="shared" si="103"/>
        <v>56779607.53</v>
      </c>
      <c r="U288" s="6">
        <f t="shared" si="96"/>
        <v>0.4595158986567856</v>
      </c>
      <c r="V288" s="6">
        <f t="shared" si="91"/>
        <v>2.138774982842287</v>
      </c>
      <c r="W288" s="6">
        <f t="shared" si="92"/>
        <v>0.6829790008446692</v>
      </c>
      <c r="X288" s="64"/>
      <c r="Y288" s="14">
        <f t="shared" si="102"/>
        <v>3.2812698823437425</v>
      </c>
      <c r="Z288" s="16">
        <v>121157.09587402831</v>
      </c>
      <c r="AA288" s="32">
        <f t="shared" si="105"/>
        <v>3975.491297236824</v>
      </c>
      <c r="AB288" s="35"/>
      <c r="AC288" s="2">
        <f t="shared" si="104"/>
        <v>1938841063.3053222</v>
      </c>
      <c r="AD288" s="6">
        <f t="shared" si="97"/>
        <v>0.6095587582538673</v>
      </c>
      <c r="AE288" s="6">
        <f t="shared" si="98"/>
        <v>1.908856672186741</v>
      </c>
      <c r="AF288" s="6">
        <f t="shared" si="99"/>
        <v>0.41011793955118114</v>
      </c>
      <c r="AG288" s="6">
        <f t="shared" si="100"/>
        <v>2.92853336999179</v>
      </c>
    </row>
    <row r="289" spans="1:33" ht="12.75">
      <c r="A289" s="1" t="s">
        <v>580</v>
      </c>
      <c r="B289" s="1" t="s">
        <v>25</v>
      </c>
      <c r="C289" s="2" t="s">
        <v>577</v>
      </c>
      <c r="D289" s="3" t="s">
        <v>55</v>
      </c>
      <c r="E289" s="47">
        <v>4616429754</v>
      </c>
      <c r="F289" s="18">
        <v>96.06</v>
      </c>
      <c r="G289" s="4">
        <f t="shared" si="101"/>
        <v>0.9606</v>
      </c>
      <c r="H289" s="47">
        <v>26195857.18</v>
      </c>
      <c r="I289" s="47">
        <v>0</v>
      </c>
      <c r="J289" s="47">
        <v>0</v>
      </c>
      <c r="K289" s="47">
        <v>941090.21</v>
      </c>
      <c r="L289" s="56">
        <f t="shared" si="95"/>
        <v>27136947.39</v>
      </c>
      <c r="M289" s="47">
        <v>71364121.5</v>
      </c>
      <c r="N289" s="47">
        <v>0</v>
      </c>
      <c r="O289" s="47">
        <v>0</v>
      </c>
      <c r="P289" s="5">
        <f t="shared" si="93"/>
        <v>71364121.5</v>
      </c>
      <c r="Q289" s="47">
        <v>28505672</v>
      </c>
      <c r="R289" s="47">
        <v>0</v>
      </c>
      <c r="S289" s="5">
        <f t="shared" si="106"/>
        <v>28505672</v>
      </c>
      <c r="T289" s="5">
        <f t="shared" si="103"/>
        <v>127006740.89</v>
      </c>
      <c r="U289" s="6">
        <f t="shared" si="96"/>
        <v>0.6174830663306569</v>
      </c>
      <c r="V289" s="6">
        <f t="shared" si="91"/>
        <v>1.5458725747568258</v>
      </c>
      <c r="W289" s="6">
        <f t="shared" si="92"/>
        <v>0.5878340803623544</v>
      </c>
      <c r="X289" s="64"/>
      <c r="Y289" s="14">
        <f t="shared" si="102"/>
        <v>2.751189721449837</v>
      </c>
      <c r="Z289" s="16">
        <v>128119.0718165579</v>
      </c>
      <c r="AA289" s="32">
        <f t="shared" si="105"/>
        <v>3524.798735034076</v>
      </c>
      <c r="AB289" s="35"/>
      <c r="AC289" s="2">
        <f t="shared" si="104"/>
        <v>4805777382.885696</v>
      </c>
      <c r="AD289" s="6">
        <f t="shared" si="97"/>
        <v>0.5646734175960777</v>
      </c>
      <c r="AE289" s="6">
        <f t="shared" si="98"/>
        <v>1.484965195311407</v>
      </c>
      <c r="AF289" s="6">
        <f t="shared" si="99"/>
        <v>0.593154233517229</v>
      </c>
      <c r="AG289" s="6">
        <f t="shared" si="100"/>
        <v>2.642792846424714</v>
      </c>
    </row>
    <row r="290" spans="1:33" ht="12.75">
      <c r="A290" s="1" t="s">
        <v>581</v>
      </c>
      <c r="B290" s="1" t="s">
        <v>582</v>
      </c>
      <c r="C290" s="2" t="s">
        <v>577</v>
      </c>
      <c r="D290" s="1"/>
      <c r="E290" s="47">
        <v>210833097</v>
      </c>
      <c r="F290" s="18">
        <v>85.79</v>
      </c>
      <c r="G290" s="4">
        <f t="shared" si="101"/>
        <v>0.8579000000000001</v>
      </c>
      <c r="H290" s="47">
        <v>1297984.32</v>
      </c>
      <c r="I290" s="47">
        <v>146345.46</v>
      </c>
      <c r="J290" s="47">
        <v>0</v>
      </c>
      <c r="K290" s="47">
        <v>46639.02</v>
      </c>
      <c r="L290" s="56">
        <f t="shared" si="95"/>
        <v>1490968.8</v>
      </c>
      <c r="M290" s="47">
        <v>0</v>
      </c>
      <c r="N290" s="47">
        <v>5413488</v>
      </c>
      <c r="O290" s="47">
        <v>0</v>
      </c>
      <c r="P290" s="5">
        <f t="shared" si="93"/>
        <v>5413488</v>
      </c>
      <c r="Q290" s="47">
        <v>1895568.47</v>
      </c>
      <c r="R290" s="47">
        <v>0</v>
      </c>
      <c r="S290" s="5">
        <f t="shared" si="106"/>
        <v>1895568.47</v>
      </c>
      <c r="T290" s="5">
        <f t="shared" si="103"/>
        <v>8800025.27</v>
      </c>
      <c r="U290" s="6">
        <f t="shared" si="96"/>
        <v>0.8990848671164755</v>
      </c>
      <c r="V290" s="6">
        <f t="shared" si="91"/>
        <v>2.5676651707108396</v>
      </c>
      <c r="W290" s="6">
        <f t="shared" si="92"/>
        <v>0.7071796701824287</v>
      </c>
      <c r="X290" s="64">
        <v>0.026</v>
      </c>
      <c r="Y290" s="14">
        <f t="shared" si="102"/>
        <v>4.147929708009744</v>
      </c>
      <c r="Z290" s="16">
        <v>116679.51363301401</v>
      </c>
      <c r="AA290" s="32">
        <f t="shared" si="105"/>
        <v>4839.7842091450675</v>
      </c>
      <c r="AB290" s="35"/>
      <c r="AC290" s="2">
        <f t="shared" si="104"/>
        <v>245754863.03765005</v>
      </c>
      <c r="AD290" s="6">
        <f t="shared" si="97"/>
        <v>0.6066894390495057</v>
      </c>
      <c r="AE290" s="6">
        <f t="shared" si="98"/>
        <v>2.2027999499528295</v>
      </c>
      <c r="AF290" s="6">
        <f t="shared" si="99"/>
        <v>0.7713249074992244</v>
      </c>
      <c r="AG290" s="6">
        <f t="shared" si="100"/>
        <v>3.5808142965015595</v>
      </c>
    </row>
    <row r="291" spans="1:33" ht="12.75">
      <c r="A291" s="1" t="s">
        <v>583</v>
      </c>
      <c r="B291" s="1" t="s">
        <v>584</v>
      </c>
      <c r="C291" s="2" t="s">
        <v>577</v>
      </c>
      <c r="D291" s="1"/>
      <c r="E291" s="47">
        <v>153197560</v>
      </c>
      <c r="F291" s="18">
        <v>81.12</v>
      </c>
      <c r="G291" s="4">
        <f t="shared" si="101"/>
        <v>0.8112</v>
      </c>
      <c r="H291" s="47">
        <v>951379.02</v>
      </c>
      <c r="I291" s="47">
        <v>0</v>
      </c>
      <c r="J291" s="47">
        <v>0</v>
      </c>
      <c r="K291" s="47">
        <v>34185.68</v>
      </c>
      <c r="L291" s="56">
        <f t="shared" si="95"/>
        <v>985564.7000000001</v>
      </c>
      <c r="M291" s="47">
        <v>0</v>
      </c>
      <c r="N291" s="47">
        <v>2915610.55</v>
      </c>
      <c r="O291" s="47">
        <v>0</v>
      </c>
      <c r="P291" s="5">
        <f t="shared" si="93"/>
        <v>2915610.55</v>
      </c>
      <c r="Q291" s="47">
        <v>734716.7</v>
      </c>
      <c r="R291" s="47">
        <v>15320</v>
      </c>
      <c r="S291" s="5">
        <f t="shared" si="106"/>
        <v>750036.7</v>
      </c>
      <c r="T291" s="5">
        <f t="shared" si="103"/>
        <v>4651211.95</v>
      </c>
      <c r="U291" s="6">
        <f t="shared" si="96"/>
        <v>0.48958788899770983</v>
      </c>
      <c r="V291" s="6">
        <f t="shared" si="91"/>
        <v>1.9031703572824528</v>
      </c>
      <c r="W291" s="6">
        <f t="shared" si="92"/>
        <v>0.6433292410140214</v>
      </c>
      <c r="X291" s="64"/>
      <c r="Y291" s="14">
        <f t="shared" si="102"/>
        <v>3.0360874872941843</v>
      </c>
      <c r="Z291" s="16">
        <v>194351.06707317074</v>
      </c>
      <c r="AA291" s="32">
        <f t="shared" si="105"/>
        <v>5900.668428831264</v>
      </c>
      <c r="AB291" s="35"/>
      <c r="AC291" s="2">
        <f t="shared" si="104"/>
        <v>188853007.88954633</v>
      </c>
      <c r="AD291" s="6">
        <f t="shared" si="97"/>
        <v>0.5218686803105742</v>
      </c>
      <c r="AE291" s="6">
        <f t="shared" si="98"/>
        <v>1.5438517938275256</v>
      </c>
      <c r="AF291" s="6">
        <f t="shared" si="99"/>
        <v>0.3890415663539289</v>
      </c>
      <c r="AG291" s="6">
        <f t="shared" si="100"/>
        <v>2.4628741696930425</v>
      </c>
    </row>
    <row r="292" spans="1:33" ht="12.75">
      <c r="A292" s="1" t="s">
        <v>585</v>
      </c>
      <c r="B292" s="1" t="s">
        <v>392</v>
      </c>
      <c r="C292" s="2" t="s">
        <v>577</v>
      </c>
      <c r="D292" s="1"/>
      <c r="E292" s="47">
        <v>1901301081</v>
      </c>
      <c r="F292" s="18">
        <v>88.45</v>
      </c>
      <c r="G292" s="4">
        <f aca="true" t="shared" si="107" ref="G292:G323">F292/100</f>
        <v>0.8845000000000001</v>
      </c>
      <c r="H292" s="47">
        <v>11063852.2</v>
      </c>
      <c r="I292" s="47">
        <v>1246549.68</v>
      </c>
      <c r="J292" s="47">
        <v>0</v>
      </c>
      <c r="K292" s="47">
        <v>397686.08</v>
      </c>
      <c r="L292" s="56">
        <f t="shared" si="95"/>
        <v>12708087.959999999</v>
      </c>
      <c r="M292" s="47">
        <v>0</v>
      </c>
      <c r="N292" s="47">
        <v>31133586.42</v>
      </c>
      <c r="O292" s="47">
        <v>0</v>
      </c>
      <c r="P292" s="5">
        <f t="shared" si="93"/>
        <v>31133586.42</v>
      </c>
      <c r="Q292" s="47">
        <v>4570727</v>
      </c>
      <c r="R292" s="47">
        <v>380271</v>
      </c>
      <c r="S292" s="5">
        <f t="shared" si="106"/>
        <v>4950998</v>
      </c>
      <c r="T292" s="5">
        <f t="shared" si="103"/>
        <v>48792672.38</v>
      </c>
      <c r="U292" s="6">
        <f t="shared" si="96"/>
        <v>0.2604005251706897</v>
      </c>
      <c r="V292" s="6">
        <f t="shared" si="91"/>
        <v>1.6374884930704987</v>
      </c>
      <c r="W292" s="6">
        <f t="shared" si="92"/>
        <v>0.6683890356447969</v>
      </c>
      <c r="X292" s="64"/>
      <c r="Y292" s="14">
        <f t="shared" si="102"/>
        <v>2.566278053885985</v>
      </c>
      <c r="Z292" s="16">
        <v>260580.47957371225</v>
      </c>
      <c r="AA292" s="32">
        <f t="shared" si="105"/>
        <v>6687.219660011029</v>
      </c>
      <c r="AB292" s="35"/>
      <c r="AC292" s="2">
        <f aca="true" t="shared" si="108" ref="AC292:AC301">E292/G292</f>
        <v>2149577253.815715</v>
      </c>
      <c r="AD292" s="6">
        <f t="shared" si="97"/>
        <v>0.591190102027823</v>
      </c>
      <c r="AE292" s="6">
        <f t="shared" si="98"/>
        <v>1.4483585721208563</v>
      </c>
      <c r="AF292" s="6">
        <f t="shared" si="99"/>
        <v>0.21263376284274046</v>
      </c>
      <c r="AG292" s="6">
        <f t="shared" si="100"/>
        <v>2.2698729386621546</v>
      </c>
    </row>
    <row r="293" spans="1:33" ht="12.75">
      <c r="A293" s="1" t="s">
        <v>586</v>
      </c>
      <c r="B293" s="1" t="s">
        <v>394</v>
      </c>
      <c r="C293" s="2" t="s">
        <v>577</v>
      </c>
      <c r="D293" s="1"/>
      <c r="E293" s="47">
        <v>2484938300</v>
      </c>
      <c r="F293" s="18">
        <v>89.91</v>
      </c>
      <c r="G293" s="4">
        <f t="shared" si="107"/>
        <v>0.8991</v>
      </c>
      <c r="H293" s="47">
        <v>14417989.940000001</v>
      </c>
      <c r="I293" s="47">
        <v>1625695.27</v>
      </c>
      <c r="J293" s="47">
        <v>0</v>
      </c>
      <c r="K293" s="47">
        <v>518086.83</v>
      </c>
      <c r="L293" s="56">
        <f t="shared" si="95"/>
        <v>16561772.040000001</v>
      </c>
      <c r="M293" s="47">
        <v>37355347</v>
      </c>
      <c r="N293" s="47">
        <v>0</v>
      </c>
      <c r="O293" s="47">
        <v>0</v>
      </c>
      <c r="P293" s="5">
        <f t="shared" si="93"/>
        <v>37355347</v>
      </c>
      <c r="Q293" s="47">
        <v>12080407.08</v>
      </c>
      <c r="R293" s="47">
        <v>248493</v>
      </c>
      <c r="S293" s="5">
        <f t="shared" si="106"/>
        <v>12328900.08</v>
      </c>
      <c r="T293" s="5">
        <f aca="true" t="shared" si="109" ref="T293:T324">L293+P293+S293</f>
        <v>66246019.12</v>
      </c>
      <c r="U293" s="6">
        <f t="shared" si="96"/>
        <v>0.49614511877417644</v>
      </c>
      <c r="V293" s="6">
        <f t="shared" si="91"/>
        <v>1.5032706043445827</v>
      </c>
      <c r="W293" s="6">
        <f t="shared" si="92"/>
        <v>0.6664862479684104</v>
      </c>
      <c r="X293" s="64"/>
      <c r="Y293" s="14">
        <f t="shared" si="102"/>
        <v>2.665901971087169</v>
      </c>
      <c r="Z293" s="16">
        <v>160636.36057097898</v>
      </c>
      <c r="AA293" s="32">
        <f t="shared" si="105"/>
        <v>4282.407902744421</v>
      </c>
      <c r="AB293" s="35"/>
      <c r="AC293" s="2">
        <f t="shared" si="108"/>
        <v>2763806361.917473</v>
      </c>
      <c r="AD293" s="6">
        <f t="shared" si="97"/>
        <v>0.5992377855483978</v>
      </c>
      <c r="AE293" s="6">
        <f t="shared" si="98"/>
        <v>1.3515906003662144</v>
      </c>
      <c r="AF293" s="6">
        <f t="shared" si="99"/>
        <v>0.4370931063209095</v>
      </c>
      <c r="AG293" s="6">
        <f t="shared" si="100"/>
        <v>2.396912462204474</v>
      </c>
    </row>
    <row r="294" spans="1:33" ht="12.75">
      <c r="A294" s="1" t="s">
        <v>587</v>
      </c>
      <c r="B294" s="1" t="s">
        <v>588</v>
      </c>
      <c r="C294" s="2" t="s">
        <v>577</v>
      </c>
      <c r="D294" s="1"/>
      <c r="E294" s="47">
        <v>227465279</v>
      </c>
      <c r="F294" s="18">
        <v>74.8</v>
      </c>
      <c r="G294" s="4">
        <f t="shared" si="107"/>
        <v>0.748</v>
      </c>
      <c r="H294" s="47">
        <v>1485876.8</v>
      </c>
      <c r="I294" s="47">
        <v>0</v>
      </c>
      <c r="J294" s="47">
        <v>0</v>
      </c>
      <c r="K294" s="47">
        <v>53393.71</v>
      </c>
      <c r="L294" s="56">
        <f t="shared" si="95"/>
        <v>1539270.51</v>
      </c>
      <c r="M294" s="47">
        <v>0</v>
      </c>
      <c r="N294" s="47">
        <v>4392183.72</v>
      </c>
      <c r="O294" s="47">
        <v>0</v>
      </c>
      <c r="P294" s="5">
        <f t="shared" si="93"/>
        <v>4392183.72</v>
      </c>
      <c r="Q294" s="47">
        <v>1245052.42</v>
      </c>
      <c r="R294" s="47">
        <v>23442.27</v>
      </c>
      <c r="S294" s="5">
        <f t="shared" si="106"/>
        <v>1268494.69</v>
      </c>
      <c r="T294" s="5">
        <f t="shared" si="109"/>
        <v>7199948.92</v>
      </c>
      <c r="U294" s="6">
        <f t="shared" si="96"/>
        <v>0.557665194255867</v>
      </c>
      <c r="V294" s="6">
        <f t="shared" si="91"/>
        <v>1.9309249039278646</v>
      </c>
      <c r="W294" s="6">
        <f t="shared" si="92"/>
        <v>0.6767057006533292</v>
      </c>
      <c r="X294" s="64"/>
      <c r="Y294" s="14">
        <f t="shared" si="102"/>
        <v>3.165295798837061</v>
      </c>
      <c r="Z294" s="16">
        <v>225461.50178784266</v>
      </c>
      <c r="AA294" s="32">
        <f t="shared" si="105"/>
        <v>7136.523444085528</v>
      </c>
      <c r="AB294" s="35"/>
      <c r="AC294" s="2">
        <f t="shared" si="108"/>
        <v>304097966.5775401</v>
      </c>
      <c r="AD294" s="6">
        <f t="shared" si="97"/>
        <v>0.5061758640886902</v>
      </c>
      <c r="AE294" s="6">
        <f t="shared" si="98"/>
        <v>1.444331828138043</v>
      </c>
      <c r="AF294" s="6">
        <f t="shared" si="99"/>
        <v>0.4094247764996257</v>
      </c>
      <c r="AG294" s="6">
        <f t="shared" si="100"/>
        <v>2.3676412575301216</v>
      </c>
    </row>
    <row r="295" spans="1:33" ht="12.75">
      <c r="A295" s="1" t="s">
        <v>589</v>
      </c>
      <c r="B295" s="1" t="s">
        <v>590</v>
      </c>
      <c r="C295" s="2" t="s">
        <v>577</v>
      </c>
      <c r="D295" s="1"/>
      <c r="E295" s="47">
        <v>1006752399</v>
      </c>
      <c r="F295" s="18">
        <v>75.36</v>
      </c>
      <c r="G295" s="4">
        <f t="shared" si="107"/>
        <v>0.7536</v>
      </c>
      <c r="H295" s="47">
        <v>6426129.17</v>
      </c>
      <c r="I295" s="47">
        <v>0</v>
      </c>
      <c r="J295" s="47">
        <v>0</v>
      </c>
      <c r="K295" s="47">
        <v>230909.11</v>
      </c>
      <c r="L295" s="56">
        <f t="shared" si="95"/>
        <v>6657038.28</v>
      </c>
      <c r="M295" s="47">
        <v>0</v>
      </c>
      <c r="N295" s="47">
        <v>12230602.9</v>
      </c>
      <c r="O295" s="47">
        <v>0</v>
      </c>
      <c r="P295" s="5">
        <f t="shared" si="93"/>
        <v>12230602.9</v>
      </c>
      <c r="Q295" s="47">
        <v>6443215.25</v>
      </c>
      <c r="R295" s="47">
        <v>100675.24</v>
      </c>
      <c r="S295" s="5">
        <f t="shared" si="106"/>
        <v>6543890.49</v>
      </c>
      <c r="T295" s="5">
        <f t="shared" si="109"/>
        <v>25431531.67</v>
      </c>
      <c r="U295" s="6">
        <f t="shared" si="96"/>
        <v>0.6499999897194186</v>
      </c>
      <c r="V295" s="6">
        <f t="shared" si="91"/>
        <v>1.2148570901989975</v>
      </c>
      <c r="W295" s="6">
        <f t="shared" si="92"/>
        <v>0.6612388792529711</v>
      </c>
      <c r="X295" s="64"/>
      <c r="Y295" s="14">
        <f t="shared" si="102"/>
        <v>2.5260959591713874</v>
      </c>
      <c r="Z295" s="16">
        <v>345241.6336633663</v>
      </c>
      <c r="AA295" s="32">
        <f t="shared" si="105"/>
        <v>8721.134957347582</v>
      </c>
      <c r="AB295" s="35"/>
      <c r="AC295" s="2">
        <f t="shared" si="108"/>
        <v>1335924096.3375795</v>
      </c>
      <c r="AD295" s="6">
        <f t="shared" si="97"/>
        <v>0.49830961940503915</v>
      </c>
      <c r="AE295" s="6">
        <f t="shared" si="98"/>
        <v>0.9155163031739645</v>
      </c>
      <c r="AF295" s="6">
        <f t="shared" si="99"/>
        <v>0.4823039922450685</v>
      </c>
      <c r="AG295" s="6">
        <f t="shared" si="100"/>
        <v>1.9036659148315576</v>
      </c>
    </row>
    <row r="296" spans="1:33" ht="12.75">
      <c r="A296" s="1" t="s">
        <v>591</v>
      </c>
      <c r="B296" s="1" t="s">
        <v>592</v>
      </c>
      <c r="C296" s="2" t="s">
        <v>577</v>
      </c>
      <c r="D296" s="1"/>
      <c r="E296" s="47">
        <v>2255072852</v>
      </c>
      <c r="F296" s="18">
        <v>78.63</v>
      </c>
      <c r="G296" s="4">
        <f t="shared" si="107"/>
        <v>0.7863</v>
      </c>
      <c r="H296" s="47">
        <v>14329743.43</v>
      </c>
      <c r="I296" s="47">
        <v>0</v>
      </c>
      <c r="J296" s="47">
        <v>0</v>
      </c>
      <c r="K296" s="47">
        <v>514907.5</v>
      </c>
      <c r="L296" s="56">
        <f t="shared" si="95"/>
        <v>14844650.93</v>
      </c>
      <c r="M296" s="47">
        <v>0</v>
      </c>
      <c r="N296" s="47">
        <v>26565939.1</v>
      </c>
      <c r="O296" s="47">
        <v>0</v>
      </c>
      <c r="P296" s="5">
        <f t="shared" si="93"/>
        <v>26565939.1</v>
      </c>
      <c r="Q296" s="47">
        <v>11049360.7</v>
      </c>
      <c r="R296" s="47">
        <v>446684</v>
      </c>
      <c r="S296" s="5">
        <f t="shared" si="106"/>
        <v>11496044.7</v>
      </c>
      <c r="T296" s="5">
        <f t="shared" si="109"/>
        <v>52906634.730000004</v>
      </c>
      <c r="U296" s="6">
        <f t="shared" si="96"/>
        <v>0.5097859561301659</v>
      </c>
      <c r="V296" s="6">
        <f t="shared" si="91"/>
        <v>1.1780523665317044</v>
      </c>
      <c r="W296" s="6">
        <f t="shared" si="92"/>
        <v>0.6582781091455399</v>
      </c>
      <c r="X296" s="64"/>
      <c r="Y296" s="14">
        <f t="shared" si="102"/>
        <v>2.3461164318074106</v>
      </c>
      <c r="Z296" s="16">
        <v>408431.90235690237</v>
      </c>
      <c r="AA296" s="32">
        <f t="shared" si="105"/>
        <v>9582.287973938885</v>
      </c>
      <c r="AB296" s="35"/>
      <c r="AC296" s="2">
        <f t="shared" si="108"/>
        <v>2867954790.7923183</v>
      </c>
      <c r="AD296" s="6">
        <f t="shared" si="97"/>
        <v>0.5176040772211381</v>
      </c>
      <c r="AE296" s="6">
        <f t="shared" si="98"/>
        <v>0.9263025758038792</v>
      </c>
      <c r="AF296" s="6">
        <f t="shared" si="99"/>
        <v>0.3852696958639099</v>
      </c>
      <c r="AG296" s="6">
        <f t="shared" si="100"/>
        <v>1.844751350330167</v>
      </c>
    </row>
    <row r="297" spans="1:33" ht="12.75">
      <c r="A297" s="1" t="s">
        <v>593</v>
      </c>
      <c r="B297" s="1" t="s">
        <v>594</v>
      </c>
      <c r="C297" s="2" t="s">
        <v>577</v>
      </c>
      <c r="D297" s="3" t="s">
        <v>55</v>
      </c>
      <c r="E297" s="47">
        <v>1851534442</v>
      </c>
      <c r="F297" s="18">
        <v>100.33</v>
      </c>
      <c r="G297" s="4">
        <f t="shared" si="107"/>
        <v>1.0033</v>
      </c>
      <c r="H297" s="47">
        <v>10681541.28</v>
      </c>
      <c r="I297" s="47">
        <v>0</v>
      </c>
      <c r="J297" s="47">
        <v>0</v>
      </c>
      <c r="K297" s="47">
        <v>383772.34</v>
      </c>
      <c r="L297" s="56">
        <f t="shared" si="95"/>
        <v>11065313.62</v>
      </c>
      <c r="M297" s="47">
        <v>21115662</v>
      </c>
      <c r="N297" s="47">
        <v>0</v>
      </c>
      <c r="O297" s="47">
        <v>1288513</v>
      </c>
      <c r="P297" s="5">
        <f t="shared" si="93"/>
        <v>22404175</v>
      </c>
      <c r="Q297" s="47">
        <v>38387351</v>
      </c>
      <c r="R297" s="47">
        <v>0</v>
      </c>
      <c r="S297" s="5">
        <f t="shared" si="106"/>
        <v>38387351</v>
      </c>
      <c r="T297" s="5">
        <f t="shared" si="109"/>
        <v>71856839.62</v>
      </c>
      <c r="U297" s="6">
        <f t="shared" si="96"/>
        <v>2.0732723156116153</v>
      </c>
      <c r="V297" s="6">
        <f aca="true" t="shared" si="110" ref="V297:V360">(P297/E297)*100</f>
        <v>1.210032851227944</v>
      </c>
      <c r="W297" s="6">
        <f aca="true" t="shared" si="111" ref="W297:W360">(L297/E297)*100</f>
        <v>0.597629369942879</v>
      </c>
      <c r="X297" s="64"/>
      <c r="Y297" s="14">
        <f t="shared" si="102"/>
        <v>3.8809345367824384</v>
      </c>
      <c r="Z297" s="16">
        <v>61542.615048866115</v>
      </c>
      <c r="AA297" s="32">
        <f t="shared" si="105"/>
        <v>2388.4286022705114</v>
      </c>
      <c r="AB297" s="35"/>
      <c r="AC297" s="2">
        <f t="shared" si="108"/>
        <v>1845444475.2317352</v>
      </c>
      <c r="AD297" s="6">
        <f t="shared" si="97"/>
        <v>0.5996015468636905</v>
      </c>
      <c r="AE297" s="6">
        <f t="shared" si="98"/>
        <v>1.214025959636996</v>
      </c>
      <c r="AF297" s="6">
        <f t="shared" si="99"/>
        <v>2.0801141142531336</v>
      </c>
      <c r="AG297" s="6">
        <f t="shared" si="100"/>
        <v>3.8937416207538202</v>
      </c>
    </row>
    <row r="298" spans="1:33" ht="12.75">
      <c r="A298" s="1" t="s">
        <v>595</v>
      </c>
      <c r="B298" s="1" t="s">
        <v>181</v>
      </c>
      <c r="C298" s="2" t="s">
        <v>577</v>
      </c>
      <c r="D298" s="1"/>
      <c r="E298" s="47">
        <v>764437223</v>
      </c>
      <c r="F298" s="18">
        <v>81.38</v>
      </c>
      <c r="G298" s="4">
        <f t="shared" si="107"/>
        <v>0.8138</v>
      </c>
      <c r="H298" s="47">
        <v>4828235.75</v>
      </c>
      <c r="I298" s="47">
        <v>544420.13</v>
      </c>
      <c r="J298" s="47">
        <v>0</v>
      </c>
      <c r="K298" s="47">
        <v>173491.9</v>
      </c>
      <c r="L298" s="56">
        <f t="shared" si="95"/>
        <v>5546147.78</v>
      </c>
      <c r="M298" s="47">
        <v>14324739</v>
      </c>
      <c r="N298" s="47">
        <v>0</v>
      </c>
      <c r="O298" s="47">
        <v>0</v>
      </c>
      <c r="P298" s="5">
        <f t="shared" si="93"/>
        <v>14324739</v>
      </c>
      <c r="Q298" s="47">
        <v>3032540.39</v>
      </c>
      <c r="R298" s="47">
        <v>382218.6</v>
      </c>
      <c r="S298" s="5">
        <f t="shared" si="106"/>
        <v>3414758.99</v>
      </c>
      <c r="T298" s="5">
        <f t="shared" si="109"/>
        <v>23285645.770000003</v>
      </c>
      <c r="U298" s="6">
        <f t="shared" si="96"/>
        <v>0.4467023435356706</v>
      </c>
      <c r="V298" s="6">
        <f t="shared" si="110"/>
        <v>1.8738934433076397</v>
      </c>
      <c r="W298" s="6">
        <f t="shared" si="111"/>
        <v>0.7255203714746371</v>
      </c>
      <c r="X298" s="64"/>
      <c r="Y298" s="14">
        <f t="shared" si="102"/>
        <v>3.0461161583179477</v>
      </c>
      <c r="Z298" s="16">
        <v>159893.14578005116</v>
      </c>
      <c r="AA298" s="32">
        <f t="shared" si="105"/>
        <v>4870.53094964901</v>
      </c>
      <c r="AB298" s="35"/>
      <c r="AC298" s="2">
        <f t="shared" si="108"/>
        <v>939342864.3401327</v>
      </c>
      <c r="AD298" s="6">
        <f t="shared" si="97"/>
        <v>0.5904284783060597</v>
      </c>
      <c r="AE298" s="6">
        <f t="shared" si="98"/>
        <v>1.5249744841637571</v>
      </c>
      <c r="AF298" s="6">
        <f t="shared" si="99"/>
        <v>0.3228363683935888</v>
      </c>
      <c r="AG298" s="6">
        <f t="shared" si="100"/>
        <v>2.478929329639146</v>
      </c>
    </row>
    <row r="299" spans="1:33" ht="12.75">
      <c r="A299" s="1" t="s">
        <v>596</v>
      </c>
      <c r="B299" s="1" t="s">
        <v>597</v>
      </c>
      <c r="C299" s="2" t="s">
        <v>577</v>
      </c>
      <c r="D299" s="1"/>
      <c r="E299" s="47">
        <v>2457743314</v>
      </c>
      <c r="F299" s="18">
        <v>73.99</v>
      </c>
      <c r="G299" s="4">
        <f t="shared" si="107"/>
        <v>0.7399</v>
      </c>
      <c r="H299" s="47">
        <v>16696316.649999999</v>
      </c>
      <c r="I299" s="47">
        <v>1882895.52</v>
      </c>
      <c r="J299" s="47">
        <v>0</v>
      </c>
      <c r="K299" s="47">
        <v>600139.27</v>
      </c>
      <c r="L299" s="56">
        <f t="shared" si="95"/>
        <v>19179351.439999998</v>
      </c>
      <c r="M299" s="47">
        <v>0</v>
      </c>
      <c r="N299" s="47">
        <v>58603307.78</v>
      </c>
      <c r="O299" s="47">
        <v>0</v>
      </c>
      <c r="P299" s="5">
        <f t="shared" si="93"/>
        <v>58603307.78</v>
      </c>
      <c r="Q299" s="47">
        <v>9836047.64</v>
      </c>
      <c r="R299" s="47">
        <v>1720420.31</v>
      </c>
      <c r="S299" s="5">
        <f t="shared" si="106"/>
        <v>11556467.950000001</v>
      </c>
      <c r="T299" s="5">
        <f t="shared" si="109"/>
        <v>89339127.17</v>
      </c>
      <c r="U299" s="6">
        <f t="shared" si="96"/>
        <v>0.4702064647748646</v>
      </c>
      <c r="V299" s="6">
        <f t="shared" si="110"/>
        <v>2.3844356506303575</v>
      </c>
      <c r="W299" s="6">
        <f t="shared" si="111"/>
        <v>0.7803643012982273</v>
      </c>
      <c r="X299" s="64"/>
      <c r="Y299" s="14">
        <f t="shared" si="102"/>
        <v>3.6350064167034493</v>
      </c>
      <c r="Z299" s="16">
        <v>242961.02154587916</v>
      </c>
      <c r="AA299" s="32">
        <f t="shared" si="105"/>
        <v>8831.648723280958</v>
      </c>
      <c r="AB299" s="35"/>
      <c r="AC299" s="2">
        <f t="shared" si="108"/>
        <v>3321723630.2203</v>
      </c>
      <c r="AD299" s="6">
        <f t="shared" si="97"/>
        <v>0.5773915465305585</v>
      </c>
      <c r="AE299" s="6">
        <f t="shared" si="98"/>
        <v>1.764243937901401</v>
      </c>
      <c r="AF299" s="6">
        <f t="shared" si="99"/>
        <v>0.2961127635819499</v>
      </c>
      <c r="AG299" s="6">
        <f t="shared" si="100"/>
        <v>2.689541247718882</v>
      </c>
    </row>
    <row r="300" spans="1:33" ht="12.75">
      <c r="A300" s="1" t="s">
        <v>598</v>
      </c>
      <c r="B300" s="1" t="s">
        <v>599</v>
      </c>
      <c r="C300" s="2" t="s">
        <v>600</v>
      </c>
      <c r="D300" s="1"/>
      <c r="E300" s="47">
        <v>939652300</v>
      </c>
      <c r="F300" s="18">
        <v>84.82</v>
      </c>
      <c r="G300" s="4">
        <f t="shared" si="107"/>
        <v>0.8482</v>
      </c>
      <c r="H300" s="47">
        <v>4056839.96</v>
      </c>
      <c r="I300" s="47">
        <v>0</v>
      </c>
      <c r="J300" s="47">
        <v>0</v>
      </c>
      <c r="K300" s="47">
        <v>105046.95</v>
      </c>
      <c r="L300" s="56">
        <f t="shared" si="95"/>
        <v>4161886.91</v>
      </c>
      <c r="M300" s="47">
        <v>16657939</v>
      </c>
      <c r="N300" s="47">
        <v>0</v>
      </c>
      <c r="O300" s="47">
        <v>0</v>
      </c>
      <c r="P300" s="5">
        <f t="shared" si="93"/>
        <v>16657939</v>
      </c>
      <c r="Q300" s="47">
        <v>11585951.72</v>
      </c>
      <c r="R300" s="47">
        <v>93965</v>
      </c>
      <c r="S300" s="5">
        <f t="shared" si="106"/>
        <v>11679916.72</v>
      </c>
      <c r="T300" s="5">
        <f t="shared" si="109"/>
        <v>32499742.630000003</v>
      </c>
      <c r="U300" s="6">
        <f t="shared" si="96"/>
        <v>1.2430041112015584</v>
      </c>
      <c r="V300" s="6">
        <f t="shared" si="110"/>
        <v>1.7727769090758356</v>
      </c>
      <c r="W300" s="6">
        <f t="shared" si="111"/>
        <v>0.44291775904768177</v>
      </c>
      <c r="X300" s="64">
        <v>0.0012245391579909686</v>
      </c>
      <c r="Y300" s="14">
        <f t="shared" si="102"/>
        <v>3.4574742401670857</v>
      </c>
      <c r="Z300" s="16">
        <v>118212.19123505976</v>
      </c>
      <c r="AA300" s="32">
        <f t="shared" si="105"/>
        <v>4087.1560606892444</v>
      </c>
      <c r="AB300" s="35"/>
      <c r="AC300" s="2">
        <f t="shared" si="108"/>
        <v>1107819264.324452</v>
      </c>
      <c r="AD300" s="6">
        <f t="shared" si="97"/>
        <v>0.37568284322424367</v>
      </c>
      <c r="AE300" s="6">
        <f t="shared" si="98"/>
        <v>1.5036693742781237</v>
      </c>
      <c r="AF300" s="6">
        <f t="shared" si="99"/>
        <v>1.045834107882671</v>
      </c>
      <c r="AG300" s="6">
        <f t="shared" si="100"/>
        <v>2.933668304623529</v>
      </c>
    </row>
    <row r="301" spans="1:33" ht="12.75">
      <c r="A301" s="1" t="s">
        <v>601</v>
      </c>
      <c r="B301" s="1" t="s">
        <v>602</v>
      </c>
      <c r="C301" s="2" t="s">
        <v>600</v>
      </c>
      <c r="D301" s="1"/>
      <c r="E301" s="47">
        <v>423663963</v>
      </c>
      <c r="F301" s="18">
        <v>57.48</v>
      </c>
      <c r="G301" s="4">
        <f t="shared" si="107"/>
        <v>0.5748</v>
      </c>
      <c r="H301" s="47">
        <v>2446754.87</v>
      </c>
      <c r="I301" s="47">
        <v>0</v>
      </c>
      <c r="J301" s="47">
        <v>0</v>
      </c>
      <c r="K301" s="47">
        <v>63347.23</v>
      </c>
      <c r="L301" s="56">
        <f t="shared" si="95"/>
        <v>2510102.1</v>
      </c>
      <c r="M301" s="47">
        <v>8327695.5</v>
      </c>
      <c r="N301" s="47">
        <v>0</v>
      </c>
      <c r="O301" s="47">
        <v>0</v>
      </c>
      <c r="P301" s="5">
        <f t="shared" si="93"/>
        <v>8327695.5</v>
      </c>
      <c r="Q301" s="47">
        <v>2730675.82</v>
      </c>
      <c r="R301" s="47">
        <v>126600</v>
      </c>
      <c r="S301" s="5">
        <f t="shared" si="106"/>
        <v>2857275.82</v>
      </c>
      <c r="T301" s="5">
        <f t="shared" si="109"/>
        <v>13695073.42</v>
      </c>
      <c r="U301" s="6">
        <f t="shared" si="96"/>
        <v>0.6744203117412655</v>
      </c>
      <c r="V301" s="6">
        <f t="shared" si="110"/>
        <v>1.9656369734708825</v>
      </c>
      <c r="W301" s="6">
        <f t="shared" si="111"/>
        <v>0.5924747722760645</v>
      </c>
      <c r="X301" s="64">
        <v>0.009539606054946257</v>
      </c>
      <c r="Y301" s="14">
        <f t="shared" si="102"/>
        <v>3.222992451433266</v>
      </c>
      <c r="Z301" s="16">
        <v>207935.78629032258</v>
      </c>
      <c r="AA301" s="32">
        <f t="shared" si="105"/>
        <v>6701.754695965505</v>
      </c>
      <c r="AB301" s="35"/>
      <c r="AC301" s="2">
        <f t="shared" si="108"/>
        <v>737063262.0041754</v>
      </c>
      <c r="AD301" s="6">
        <f t="shared" si="97"/>
        <v>0.34055449910428187</v>
      </c>
      <c r="AE301" s="6">
        <f t="shared" si="98"/>
        <v>1.1298481323510632</v>
      </c>
      <c r="AF301" s="6">
        <f t="shared" si="99"/>
        <v>0.370480521926289</v>
      </c>
      <c r="AG301" s="6">
        <f t="shared" si="100"/>
        <v>1.8580594266442245</v>
      </c>
    </row>
    <row r="302" spans="1:33" ht="12.75">
      <c r="A302" s="1" t="s">
        <v>603</v>
      </c>
      <c r="B302" s="1" t="s">
        <v>604</v>
      </c>
      <c r="C302" s="2" t="s">
        <v>600</v>
      </c>
      <c r="D302" s="3" t="s">
        <v>55</v>
      </c>
      <c r="E302" s="47">
        <v>142921770</v>
      </c>
      <c r="F302" s="18">
        <v>41</v>
      </c>
      <c r="G302" s="4">
        <f t="shared" si="107"/>
        <v>0.41</v>
      </c>
      <c r="H302" s="47">
        <v>1269364.08</v>
      </c>
      <c r="I302" s="47">
        <v>0</v>
      </c>
      <c r="J302" s="47">
        <v>0</v>
      </c>
      <c r="K302" s="47">
        <v>32869.22</v>
      </c>
      <c r="L302" s="56">
        <f t="shared" si="95"/>
        <v>1302233.3</v>
      </c>
      <c r="M302" s="47">
        <v>6020964</v>
      </c>
      <c r="N302" s="47">
        <v>0</v>
      </c>
      <c r="O302" s="47">
        <v>0</v>
      </c>
      <c r="P302" s="5">
        <f t="shared" si="93"/>
        <v>6020964</v>
      </c>
      <c r="Q302" s="47">
        <v>2752895</v>
      </c>
      <c r="R302" s="47">
        <v>0</v>
      </c>
      <c r="S302" s="5">
        <f t="shared" si="106"/>
        <v>2752895</v>
      </c>
      <c r="T302" s="5">
        <f t="shared" si="109"/>
        <v>10076092.3</v>
      </c>
      <c r="U302" s="6">
        <f t="shared" si="96"/>
        <v>1.9261551266822403</v>
      </c>
      <c r="V302" s="6">
        <f t="shared" si="110"/>
        <v>4.212768985438677</v>
      </c>
      <c r="W302" s="6">
        <f t="shared" si="111"/>
        <v>0.9111511143473805</v>
      </c>
      <c r="X302" s="64">
        <v>0.037817885853811774</v>
      </c>
      <c r="Y302" s="14">
        <f t="shared" si="102"/>
        <v>7.012257340614486</v>
      </c>
      <c r="Z302" s="16">
        <v>63821.244069583554</v>
      </c>
      <c r="AA302" s="32">
        <f t="shared" si="105"/>
        <v>4475.30987214086</v>
      </c>
      <c r="AB302" s="35"/>
      <c r="AC302" s="2">
        <f aca="true" t="shared" si="112" ref="AC302:AC339">E302/G302</f>
        <v>348589682.9268293</v>
      </c>
      <c r="AD302" s="6">
        <f t="shared" si="97"/>
        <v>0.37357195688242595</v>
      </c>
      <c r="AE302" s="6">
        <f t="shared" si="98"/>
        <v>1.727235284029858</v>
      </c>
      <c r="AF302" s="6">
        <f t="shared" si="99"/>
        <v>0.7897236019397186</v>
      </c>
      <c r="AG302" s="6">
        <f t="shared" si="100"/>
        <v>2.8905308428520025</v>
      </c>
    </row>
    <row r="303" spans="1:33" ht="12.75">
      <c r="A303" s="1" t="s">
        <v>605</v>
      </c>
      <c r="B303" s="1" t="s">
        <v>606</v>
      </c>
      <c r="C303" s="2" t="s">
        <v>600</v>
      </c>
      <c r="D303" s="1"/>
      <c r="E303" s="47">
        <v>1974108352</v>
      </c>
      <c r="F303" s="18">
        <v>45.43</v>
      </c>
      <c r="G303" s="4">
        <f t="shared" si="107"/>
        <v>0.4543</v>
      </c>
      <c r="H303" s="47">
        <v>15465078.129999999</v>
      </c>
      <c r="I303" s="47">
        <v>0</v>
      </c>
      <c r="J303" s="47">
        <v>0</v>
      </c>
      <c r="K303" s="47">
        <v>400517.6</v>
      </c>
      <c r="L303" s="56">
        <f t="shared" si="95"/>
        <v>15865595.729999999</v>
      </c>
      <c r="M303" s="47">
        <v>69963328.5</v>
      </c>
      <c r="N303" s="47">
        <v>0</v>
      </c>
      <c r="O303" s="47">
        <v>0</v>
      </c>
      <c r="P303" s="5">
        <f t="shared" si="93"/>
        <v>69963328.5</v>
      </c>
      <c r="Q303" s="47">
        <v>19922942</v>
      </c>
      <c r="R303" s="47">
        <v>394820</v>
      </c>
      <c r="S303" s="5">
        <f t="shared" si="106"/>
        <v>20317762</v>
      </c>
      <c r="T303" s="5">
        <f t="shared" si="109"/>
        <v>106146686.23</v>
      </c>
      <c r="U303" s="6">
        <f t="shared" si="96"/>
        <v>1.0292120986882891</v>
      </c>
      <c r="V303" s="6">
        <f t="shared" si="110"/>
        <v>3.5440470341518515</v>
      </c>
      <c r="W303" s="6">
        <f t="shared" si="111"/>
        <v>0.8036841399270874</v>
      </c>
      <c r="X303" s="64">
        <v>0.001137189036468213</v>
      </c>
      <c r="Y303" s="14">
        <f t="shared" si="102"/>
        <v>5.375806083730761</v>
      </c>
      <c r="Z303" s="16">
        <v>94622.33573717948</v>
      </c>
      <c r="AA303" s="32">
        <f t="shared" si="105"/>
        <v>5086.7132811274405</v>
      </c>
      <c r="AB303" s="35"/>
      <c r="AC303" s="2">
        <f t="shared" si="112"/>
        <v>4345384882.236408</v>
      </c>
      <c r="AD303" s="6">
        <f t="shared" si="97"/>
        <v>0.3651137047688757</v>
      </c>
      <c r="AE303" s="6">
        <f t="shared" si="98"/>
        <v>1.610060567615186</v>
      </c>
      <c r="AF303" s="6">
        <f t="shared" si="99"/>
        <v>0.4584850948748734</v>
      </c>
      <c r="AG303" s="6">
        <f t="shared" si="100"/>
        <v>2.4427453288181518</v>
      </c>
    </row>
    <row r="304" spans="1:33" ht="12.75">
      <c r="A304" s="1" t="s">
        <v>607</v>
      </c>
      <c r="B304" s="1" t="s">
        <v>608</v>
      </c>
      <c r="C304" s="2" t="s">
        <v>600</v>
      </c>
      <c r="D304" s="3" t="s">
        <v>55</v>
      </c>
      <c r="E304" s="47">
        <v>7103053107</v>
      </c>
      <c r="F304" s="18">
        <v>84.09</v>
      </c>
      <c r="G304" s="4">
        <f t="shared" si="107"/>
        <v>0.8409</v>
      </c>
      <c r="H304" s="47">
        <v>30091678.53</v>
      </c>
      <c r="I304" s="47">
        <v>0</v>
      </c>
      <c r="J304" s="47">
        <v>0</v>
      </c>
      <c r="K304" s="47">
        <v>779747.73</v>
      </c>
      <c r="L304" s="56">
        <f t="shared" si="95"/>
        <v>30871426.26</v>
      </c>
      <c r="M304" s="47">
        <v>119327056.5</v>
      </c>
      <c r="N304" s="47">
        <v>0</v>
      </c>
      <c r="O304" s="47">
        <v>0</v>
      </c>
      <c r="P304" s="5">
        <f t="shared" si="93"/>
        <v>119327056.5</v>
      </c>
      <c r="Q304" s="47">
        <v>45455902.02</v>
      </c>
      <c r="R304" s="47">
        <v>708410</v>
      </c>
      <c r="S304" s="5">
        <f t="shared" si="106"/>
        <v>46164312.02</v>
      </c>
      <c r="T304" s="5">
        <f t="shared" si="109"/>
        <v>196362794.78</v>
      </c>
      <c r="U304" s="6">
        <f t="shared" si="96"/>
        <v>0.6499221014482556</v>
      </c>
      <c r="V304" s="6">
        <f t="shared" si="110"/>
        <v>1.6799403679300127</v>
      </c>
      <c r="W304" s="6">
        <f t="shared" si="111"/>
        <v>0.4346219265850127</v>
      </c>
      <c r="X304" s="64">
        <v>0.0011475683586095518</v>
      </c>
      <c r="Y304" s="14">
        <f t="shared" si="102"/>
        <v>2.7633368276046713</v>
      </c>
      <c r="Z304" s="16">
        <v>169932.0078199742</v>
      </c>
      <c r="AA304" s="32">
        <f t="shared" si="105"/>
        <v>4695.7937539773975</v>
      </c>
      <c r="AB304" s="35"/>
      <c r="AC304" s="2">
        <f t="shared" si="112"/>
        <v>8446965283.624688</v>
      </c>
      <c r="AD304" s="6">
        <f t="shared" si="97"/>
        <v>0.36547357806533715</v>
      </c>
      <c r="AE304" s="6">
        <f t="shared" si="98"/>
        <v>1.4126618553923478</v>
      </c>
      <c r="AF304" s="6">
        <f t="shared" si="99"/>
        <v>0.5381329328785209</v>
      </c>
      <c r="AG304" s="6">
        <f t="shared" si="100"/>
        <v>2.324654928565523</v>
      </c>
    </row>
    <row r="305" spans="1:33" ht="12.75">
      <c r="A305" s="1" t="s">
        <v>609</v>
      </c>
      <c r="B305" s="1" t="s">
        <v>610</v>
      </c>
      <c r="C305" s="2" t="s">
        <v>600</v>
      </c>
      <c r="D305" s="1"/>
      <c r="E305" s="47">
        <v>54723248</v>
      </c>
      <c r="F305" s="18">
        <v>50.73</v>
      </c>
      <c r="G305" s="4">
        <f t="shared" si="107"/>
        <v>0.5073</v>
      </c>
      <c r="H305" s="47">
        <v>382676.11</v>
      </c>
      <c r="I305" s="47">
        <v>0</v>
      </c>
      <c r="J305" s="47">
        <v>0</v>
      </c>
      <c r="K305" s="47">
        <v>9908.36</v>
      </c>
      <c r="L305" s="56">
        <f t="shared" si="95"/>
        <v>392584.47</v>
      </c>
      <c r="M305" s="47">
        <v>1795085</v>
      </c>
      <c r="N305" s="47">
        <v>0</v>
      </c>
      <c r="O305" s="47">
        <v>0</v>
      </c>
      <c r="P305" s="5">
        <f t="shared" si="93"/>
        <v>1795085</v>
      </c>
      <c r="Q305" s="47">
        <v>549978.34</v>
      </c>
      <c r="R305" s="47">
        <v>0</v>
      </c>
      <c r="S305" s="5">
        <f t="shared" si="106"/>
        <v>549978.34</v>
      </c>
      <c r="T305" s="5">
        <f t="shared" si="109"/>
        <v>2737647.8099999996</v>
      </c>
      <c r="U305" s="6">
        <f t="shared" si="96"/>
        <v>1.0050177211703515</v>
      </c>
      <c r="V305" s="6">
        <f t="shared" si="110"/>
        <v>3.280296885886598</v>
      </c>
      <c r="W305" s="6">
        <f t="shared" si="111"/>
        <v>0.7173997968834014</v>
      </c>
      <c r="X305" s="64">
        <v>0.022915648577456225</v>
      </c>
      <c r="Y305" s="14">
        <f t="shared" si="102"/>
        <v>4.979798755362895</v>
      </c>
      <c r="Z305" s="16">
        <v>67200.13140604467</v>
      </c>
      <c r="AA305" s="32">
        <f t="shared" si="105"/>
        <v>3346.431307360442</v>
      </c>
      <c r="AB305" s="35"/>
      <c r="AC305" s="2">
        <f t="shared" si="112"/>
        <v>107871571.06248769</v>
      </c>
      <c r="AD305" s="6">
        <f t="shared" si="97"/>
        <v>0.3639369169589494</v>
      </c>
      <c r="AE305" s="6">
        <f t="shared" si="98"/>
        <v>1.664094610210271</v>
      </c>
      <c r="AF305" s="6">
        <f t="shared" si="99"/>
        <v>0.5098454899497192</v>
      </c>
      <c r="AG305" s="6">
        <f t="shared" si="100"/>
        <v>2.5378770171189395</v>
      </c>
    </row>
    <row r="306" spans="1:33" ht="12.75">
      <c r="A306" s="1" t="s">
        <v>611</v>
      </c>
      <c r="B306" s="1" t="s">
        <v>612</v>
      </c>
      <c r="C306" s="2" t="s">
        <v>600</v>
      </c>
      <c r="D306" s="1"/>
      <c r="E306" s="47">
        <v>529009958</v>
      </c>
      <c r="F306" s="18">
        <v>68.98</v>
      </c>
      <c r="G306" s="4">
        <f t="shared" si="107"/>
        <v>0.6898000000000001</v>
      </c>
      <c r="H306" s="47">
        <v>2807464.273</v>
      </c>
      <c r="I306" s="47">
        <v>0</v>
      </c>
      <c r="J306" s="47">
        <v>0</v>
      </c>
      <c r="K306" s="47">
        <v>72689.46</v>
      </c>
      <c r="L306" s="56">
        <f t="shared" si="95"/>
        <v>2880153.733</v>
      </c>
      <c r="M306" s="47">
        <v>14759082.5</v>
      </c>
      <c r="N306" s="47">
        <v>0</v>
      </c>
      <c r="O306" s="47">
        <v>0</v>
      </c>
      <c r="P306" s="5">
        <f t="shared" si="93"/>
        <v>14759082.5</v>
      </c>
      <c r="Q306" s="47">
        <v>6214222</v>
      </c>
      <c r="R306" s="47">
        <v>0</v>
      </c>
      <c r="S306" s="5">
        <f t="shared" si="106"/>
        <v>6214222</v>
      </c>
      <c r="T306" s="5">
        <f t="shared" si="109"/>
        <v>23853458.233</v>
      </c>
      <c r="U306" s="6">
        <f t="shared" si="96"/>
        <v>1.1746890405416528</v>
      </c>
      <c r="V306" s="6">
        <f t="shared" si="110"/>
        <v>2.7899441734138395</v>
      </c>
      <c r="W306" s="6">
        <f t="shared" si="111"/>
        <v>0.5444422528242843</v>
      </c>
      <c r="X306" s="64">
        <v>0.06303287130271643</v>
      </c>
      <c r="Y306" s="14">
        <f t="shared" si="102"/>
        <v>4.44604259547706</v>
      </c>
      <c r="Z306" s="16">
        <v>137051.71317555633</v>
      </c>
      <c r="AA306" s="32">
        <f t="shared" si="105"/>
        <v>6093.37754561628</v>
      </c>
      <c r="AB306" s="35"/>
      <c r="AC306" s="2">
        <f t="shared" si="112"/>
        <v>766903389.3882284</v>
      </c>
      <c r="AD306" s="6">
        <f t="shared" si="97"/>
        <v>0.3755562659981913</v>
      </c>
      <c r="AE306" s="6">
        <f t="shared" si="98"/>
        <v>1.9245034908208665</v>
      </c>
      <c r="AF306" s="6">
        <f t="shared" si="99"/>
        <v>0.810300500165632</v>
      </c>
      <c r="AG306" s="6">
        <f t="shared" si="100"/>
        <v>3.11036025698469</v>
      </c>
    </row>
    <row r="307" spans="1:33" ht="12.75">
      <c r="A307" s="1" t="s">
        <v>613</v>
      </c>
      <c r="B307" s="1" t="s">
        <v>614</v>
      </c>
      <c r="C307" s="2" t="s">
        <v>600</v>
      </c>
      <c r="D307" s="1"/>
      <c r="E307" s="47">
        <v>230205278</v>
      </c>
      <c r="F307" s="18">
        <v>91.2</v>
      </c>
      <c r="G307" s="4">
        <f t="shared" si="107"/>
        <v>0.912</v>
      </c>
      <c r="H307" s="47">
        <v>903540.79</v>
      </c>
      <c r="I307" s="47">
        <v>0</v>
      </c>
      <c r="J307" s="47">
        <v>0</v>
      </c>
      <c r="K307" s="47">
        <v>23395.15</v>
      </c>
      <c r="L307" s="56">
        <f t="shared" si="95"/>
        <v>926935.9400000001</v>
      </c>
      <c r="M307" s="47">
        <v>4350895</v>
      </c>
      <c r="N307" s="47">
        <v>0</v>
      </c>
      <c r="O307" s="47">
        <v>0</v>
      </c>
      <c r="P307" s="5">
        <f t="shared" si="93"/>
        <v>4350895</v>
      </c>
      <c r="Q307" s="47">
        <v>1909507.31</v>
      </c>
      <c r="R307" s="47">
        <v>0</v>
      </c>
      <c r="S307" s="5">
        <f t="shared" si="106"/>
        <v>1909507.31</v>
      </c>
      <c r="T307" s="5">
        <f t="shared" si="109"/>
        <v>7187338.25</v>
      </c>
      <c r="U307" s="6">
        <f t="shared" si="96"/>
        <v>0.8294802476249046</v>
      </c>
      <c r="V307" s="6">
        <f t="shared" si="110"/>
        <v>1.8900066226978516</v>
      </c>
      <c r="W307" s="6">
        <f t="shared" si="111"/>
        <v>0.402656250131676</v>
      </c>
      <c r="X307" s="64">
        <v>0.016595078176929456</v>
      </c>
      <c r="Y307" s="14">
        <f t="shared" si="102"/>
        <v>3.1055480422775026</v>
      </c>
      <c r="Z307" s="16">
        <v>121981.57199471598</v>
      </c>
      <c r="AA307" s="32">
        <f t="shared" si="105"/>
        <v>3788.1963210212243</v>
      </c>
      <c r="AB307" s="35"/>
      <c r="AC307" s="2">
        <f t="shared" si="112"/>
        <v>252418067.98245612</v>
      </c>
      <c r="AD307" s="6">
        <f t="shared" si="97"/>
        <v>0.3672225001200885</v>
      </c>
      <c r="AE307" s="6">
        <f t="shared" si="98"/>
        <v>1.7236860399004406</v>
      </c>
      <c r="AF307" s="6">
        <f t="shared" si="99"/>
        <v>0.7564859858339131</v>
      </c>
      <c r="AG307" s="6">
        <f t="shared" si="100"/>
        <v>2.847394525854442</v>
      </c>
    </row>
    <row r="308" spans="1:33" ht="12.75">
      <c r="A308" s="1" t="s">
        <v>624</v>
      </c>
      <c r="B308" s="1" t="s">
        <v>625</v>
      </c>
      <c r="C308" s="2" t="s">
        <v>600</v>
      </c>
      <c r="D308" s="3" t="s">
        <v>55</v>
      </c>
      <c r="E308" s="47">
        <v>3033544783</v>
      </c>
      <c r="F308" s="18">
        <v>82.46</v>
      </c>
      <c r="G308" s="4">
        <f t="shared" si="107"/>
        <v>0.8245999999999999</v>
      </c>
      <c r="H308" s="47">
        <v>13015054.58</v>
      </c>
      <c r="I308" s="47">
        <v>0</v>
      </c>
      <c r="J308" s="47">
        <v>0</v>
      </c>
      <c r="K308" s="47">
        <v>336874.4</v>
      </c>
      <c r="L308" s="56">
        <f t="shared" si="95"/>
        <v>13351928.98</v>
      </c>
      <c r="M308" s="47">
        <v>57028781</v>
      </c>
      <c r="N308" s="47">
        <v>0</v>
      </c>
      <c r="O308" s="47">
        <v>0</v>
      </c>
      <c r="P308" s="5">
        <f t="shared" si="93"/>
        <v>57028781</v>
      </c>
      <c r="Q308" s="47">
        <v>18190186.08</v>
      </c>
      <c r="R308" s="47">
        <v>607138.13</v>
      </c>
      <c r="S308" s="5">
        <f t="shared" si="106"/>
        <v>18797324.209999997</v>
      </c>
      <c r="T308" s="5">
        <f t="shared" si="109"/>
        <v>89178034.19</v>
      </c>
      <c r="U308" s="6">
        <f t="shared" si="96"/>
        <v>0.6196488120215101</v>
      </c>
      <c r="V308" s="6">
        <f t="shared" si="110"/>
        <v>1.8799386552520856</v>
      </c>
      <c r="W308" s="6">
        <f t="shared" si="111"/>
        <v>0.4401428010828875</v>
      </c>
      <c r="X308" s="64">
        <v>0.0033938320526472054</v>
      </c>
      <c r="Y308" s="14">
        <f t="shared" si="102"/>
        <v>2.936336436303836</v>
      </c>
      <c r="Z308" s="16">
        <v>143740.46204220227</v>
      </c>
      <c r="AA308" s="32">
        <f t="shared" si="105"/>
        <v>4220.70356065667</v>
      </c>
      <c r="AB308" s="35"/>
      <c r="AC308" s="2">
        <f t="shared" si="112"/>
        <v>3678807643.70604</v>
      </c>
      <c r="AD308" s="6">
        <f t="shared" si="97"/>
        <v>0.36294175377294896</v>
      </c>
      <c r="AE308" s="6">
        <f t="shared" si="98"/>
        <v>1.5501974151208697</v>
      </c>
      <c r="AF308" s="6">
        <f t="shared" si="99"/>
        <v>0.4944587442923534</v>
      </c>
      <c r="AG308" s="6">
        <f t="shared" si="100"/>
        <v>2.4241015792867557</v>
      </c>
    </row>
    <row r="309" spans="1:33" ht="12.75">
      <c r="A309" s="1" t="s">
        <v>615</v>
      </c>
      <c r="B309" s="1" t="s">
        <v>616</v>
      </c>
      <c r="C309" s="2" t="s">
        <v>600</v>
      </c>
      <c r="D309" s="1"/>
      <c r="E309" s="47">
        <v>919128420</v>
      </c>
      <c r="F309" s="18">
        <v>79.26</v>
      </c>
      <c r="G309" s="4">
        <f t="shared" si="107"/>
        <v>0.7926000000000001</v>
      </c>
      <c r="H309" s="47">
        <v>4133528.76</v>
      </c>
      <c r="I309" s="47">
        <v>0</v>
      </c>
      <c r="J309" s="47">
        <v>0</v>
      </c>
      <c r="K309" s="47">
        <v>107049.86</v>
      </c>
      <c r="L309" s="56">
        <f t="shared" si="95"/>
        <v>4240578.62</v>
      </c>
      <c r="M309" s="47">
        <v>18157520</v>
      </c>
      <c r="N309" s="47">
        <v>0</v>
      </c>
      <c r="O309" s="47">
        <v>0</v>
      </c>
      <c r="P309" s="5">
        <f t="shared" si="93"/>
        <v>18157520</v>
      </c>
      <c r="Q309" s="47">
        <v>5404448.89</v>
      </c>
      <c r="R309" s="47">
        <v>0</v>
      </c>
      <c r="S309" s="5">
        <f t="shared" si="106"/>
        <v>5404448.89</v>
      </c>
      <c r="T309" s="5">
        <f t="shared" si="109"/>
        <v>27802547.51</v>
      </c>
      <c r="U309" s="6">
        <f t="shared" si="96"/>
        <v>0.5879971473409559</v>
      </c>
      <c r="V309" s="6">
        <f t="shared" si="110"/>
        <v>1.9755150210674588</v>
      </c>
      <c r="W309" s="6">
        <f t="shared" si="111"/>
        <v>0.46136954616200426</v>
      </c>
      <c r="X309" s="64">
        <v>0.0019744056368260193</v>
      </c>
      <c r="Y309" s="14">
        <f t="shared" si="102"/>
        <v>3.022907308933593</v>
      </c>
      <c r="Z309" s="16">
        <v>167429.21142857143</v>
      </c>
      <c r="AA309" s="32">
        <f t="shared" si="105"/>
        <v>5061.229869564165</v>
      </c>
      <c r="AB309" s="35"/>
      <c r="AC309" s="2">
        <f t="shared" si="112"/>
        <v>1159637168.8115063</v>
      </c>
      <c r="AD309" s="6">
        <f t="shared" si="97"/>
        <v>0.36568150228800456</v>
      </c>
      <c r="AE309" s="6">
        <f t="shared" si="98"/>
        <v>1.565793205698068</v>
      </c>
      <c r="AF309" s="6">
        <f t="shared" si="99"/>
        <v>0.46604653898244164</v>
      </c>
      <c r="AG309" s="6">
        <f t="shared" si="100"/>
        <v>2.3975212469685143</v>
      </c>
    </row>
    <row r="310" spans="1:33" ht="12.75">
      <c r="A310" s="1" t="s">
        <v>617</v>
      </c>
      <c r="B310" s="1" t="s">
        <v>618</v>
      </c>
      <c r="C310" s="2" t="s">
        <v>600</v>
      </c>
      <c r="D310" s="1"/>
      <c r="E310" s="47">
        <v>496180679</v>
      </c>
      <c r="F310" s="18">
        <v>58.3</v>
      </c>
      <c r="G310" s="4">
        <f t="shared" si="107"/>
        <v>0.583</v>
      </c>
      <c r="H310" s="47">
        <v>3138698.12</v>
      </c>
      <c r="I310" s="47">
        <v>0</v>
      </c>
      <c r="J310" s="47">
        <v>0</v>
      </c>
      <c r="K310" s="47">
        <v>81220.44</v>
      </c>
      <c r="L310" s="56">
        <f t="shared" si="95"/>
        <v>3219918.56</v>
      </c>
      <c r="M310" s="47">
        <v>14044436</v>
      </c>
      <c r="N310" s="47">
        <v>0</v>
      </c>
      <c r="O310" s="47">
        <v>0</v>
      </c>
      <c r="P310" s="5">
        <f t="shared" si="93"/>
        <v>14044436</v>
      </c>
      <c r="Q310" s="47">
        <v>6325105.1</v>
      </c>
      <c r="R310" s="47">
        <v>0</v>
      </c>
      <c r="S310" s="5">
        <f t="shared" si="106"/>
        <v>6325105.1</v>
      </c>
      <c r="T310" s="5">
        <f t="shared" si="109"/>
        <v>23589459.659999996</v>
      </c>
      <c r="U310" s="6">
        <f t="shared" si="96"/>
        <v>1.274758443385499</v>
      </c>
      <c r="V310" s="6">
        <f t="shared" si="110"/>
        <v>2.8305084406561503</v>
      </c>
      <c r="W310" s="6">
        <f t="shared" si="111"/>
        <v>0.6489407379766192</v>
      </c>
      <c r="X310" s="64">
        <v>0.05444870603521783</v>
      </c>
      <c r="Y310" s="14">
        <f t="shared" si="102"/>
        <v>4.69975891598305</v>
      </c>
      <c r="Z310" s="16">
        <v>91587.3326959847</v>
      </c>
      <c r="AA310" s="32">
        <f t="shared" si="105"/>
        <v>4304.383834290601</v>
      </c>
      <c r="AB310" s="35"/>
      <c r="AC310" s="2">
        <f t="shared" si="112"/>
        <v>851081782.1612351</v>
      </c>
      <c r="AD310" s="6">
        <f t="shared" si="97"/>
        <v>0.378332450240369</v>
      </c>
      <c r="AE310" s="6">
        <f t="shared" si="98"/>
        <v>1.6501864209025356</v>
      </c>
      <c r="AF310" s="6">
        <f t="shared" si="99"/>
        <v>0.7431841724937459</v>
      </c>
      <c r="AG310" s="6">
        <f t="shared" si="100"/>
        <v>2.77170304363665</v>
      </c>
    </row>
    <row r="311" spans="1:33" ht="12.75">
      <c r="A311" s="1" t="s">
        <v>619</v>
      </c>
      <c r="B311" s="1" t="s">
        <v>620</v>
      </c>
      <c r="C311" s="2" t="s">
        <v>600</v>
      </c>
      <c r="D311" s="1"/>
      <c r="E311" s="47">
        <v>462291807</v>
      </c>
      <c r="F311" s="18">
        <v>86.68</v>
      </c>
      <c r="G311" s="4">
        <f t="shared" si="107"/>
        <v>0.8668</v>
      </c>
      <c r="H311" s="47">
        <v>1939037.63</v>
      </c>
      <c r="I311" s="47">
        <v>0</v>
      </c>
      <c r="J311" s="47">
        <v>0</v>
      </c>
      <c r="K311" s="47">
        <v>50211.38</v>
      </c>
      <c r="L311" s="56">
        <f t="shared" si="95"/>
        <v>1989249.0099999998</v>
      </c>
      <c r="M311" s="47">
        <v>8980387</v>
      </c>
      <c r="N311" s="47">
        <v>0</v>
      </c>
      <c r="O311" s="47">
        <v>0</v>
      </c>
      <c r="P311" s="5">
        <f aca="true" t="shared" si="113" ref="P311:P374">SUM(M311:O311)</f>
        <v>8980387</v>
      </c>
      <c r="Q311" s="47">
        <v>3193760.7</v>
      </c>
      <c r="R311" s="47">
        <v>0</v>
      </c>
      <c r="S311" s="5">
        <f t="shared" si="106"/>
        <v>3193760.7</v>
      </c>
      <c r="T311" s="5">
        <f t="shared" si="109"/>
        <v>14163396.71</v>
      </c>
      <c r="U311" s="6">
        <f t="shared" si="96"/>
        <v>0.6908538398561755</v>
      </c>
      <c r="V311" s="6">
        <f t="shared" si="110"/>
        <v>1.9425797437937289</v>
      </c>
      <c r="W311" s="6">
        <f t="shared" si="111"/>
        <v>0.4303015930368846</v>
      </c>
      <c r="X311" s="64"/>
      <c r="Y311" s="14">
        <f t="shared" si="102"/>
        <v>3.063735176686789</v>
      </c>
      <c r="Z311" s="16">
        <v>163802.32459847844</v>
      </c>
      <c r="AA311" s="32">
        <f t="shared" si="105"/>
        <v>5018.469438954261</v>
      </c>
      <c r="AB311" s="35"/>
      <c r="AC311" s="2">
        <f t="shared" si="112"/>
        <v>533331572.45039225</v>
      </c>
      <c r="AD311" s="6">
        <f t="shared" si="97"/>
        <v>0.37298542084437153</v>
      </c>
      <c r="AE311" s="6">
        <f t="shared" si="98"/>
        <v>1.6838281219204043</v>
      </c>
      <c r="AF311" s="6">
        <f t="shared" si="99"/>
        <v>0.5988321083873329</v>
      </c>
      <c r="AG311" s="6">
        <f t="shared" si="100"/>
        <v>2.655645651152109</v>
      </c>
    </row>
    <row r="312" spans="1:33" ht="12.75">
      <c r="A312" s="1" t="s">
        <v>621</v>
      </c>
      <c r="B312" s="1" t="s">
        <v>472</v>
      </c>
      <c r="C312" s="2" t="s">
        <v>600</v>
      </c>
      <c r="D312" s="1"/>
      <c r="E312" s="47">
        <v>2304137298</v>
      </c>
      <c r="F312" s="18">
        <v>77.75</v>
      </c>
      <c r="G312" s="4">
        <f t="shared" si="107"/>
        <v>0.7775</v>
      </c>
      <c r="H312" s="47">
        <v>10648432.83</v>
      </c>
      <c r="I312" s="47">
        <v>0</v>
      </c>
      <c r="J312" s="47">
        <v>0</v>
      </c>
      <c r="K312" s="47">
        <v>276023.37</v>
      </c>
      <c r="L312" s="56">
        <f t="shared" si="95"/>
        <v>10924456.2</v>
      </c>
      <c r="M312" s="47">
        <v>32925000</v>
      </c>
      <c r="N312" s="47">
        <v>0</v>
      </c>
      <c r="O312" s="47">
        <v>0</v>
      </c>
      <c r="P312" s="5">
        <f t="shared" si="113"/>
        <v>32925000</v>
      </c>
      <c r="Q312" s="47">
        <v>12166376.88</v>
      </c>
      <c r="R312" s="47">
        <v>0</v>
      </c>
      <c r="S312" s="5">
        <f t="shared" si="106"/>
        <v>12166376.88</v>
      </c>
      <c r="T312" s="5">
        <f t="shared" si="109"/>
        <v>56015833.080000006</v>
      </c>
      <c r="U312" s="6">
        <f t="shared" si="96"/>
        <v>0.5280230865825775</v>
      </c>
      <c r="V312" s="6">
        <f t="shared" si="110"/>
        <v>1.4289513054876992</v>
      </c>
      <c r="W312" s="6">
        <f t="shared" si="111"/>
        <v>0.4741234912295578</v>
      </c>
      <c r="X312" s="64">
        <v>0.0027158076023742245</v>
      </c>
      <c r="Y312" s="14">
        <f t="shared" si="102"/>
        <v>2.428382075697461</v>
      </c>
      <c r="Z312" s="16">
        <v>137168.31848976173</v>
      </c>
      <c r="AA312" s="32">
        <f t="shared" si="105"/>
        <v>3330.97085974098</v>
      </c>
      <c r="AB312" s="35"/>
      <c r="AC312" s="2">
        <f t="shared" si="112"/>
        <v>2963520640.5144696</v>
      </c>
      <c r="AD312" s="6">
        <f t="shared" si="97"/>
        <v>0.3686310144309811</v>
      </c>
      <c r="AE312" s="6">
        <f t="shared" si="98"/>
        <v>1.1110096400166862</v>
      </c>
      <c r="AF312" s="6">
        <f t="shared" si="99"/>
        <v>0.41053794981795394</v>
      </c>
      <c r="AG312" s="6">
        <f t="shared" si="100"/>
        <v>1.8901786042656217</v>
      </c>
    </row>
    <row r="313" spans="1:33" ht="12.75">
      <c r="A313" s="1" t="s">
        <v>622</v>
      </c>
      <c r="B313" s="1" t="s">
        <v>623</v>
      </c>
      <c r="C313" s="2" t="s">
        <v>600</v>
      </c>
      <c r="D313" s="1"/>
      <c r="E313" s="47">
        <v>1273259520</v>
      </c>
      <c r="F313" s="18">
        <v>85.75</v>
      </c>
      <c r="G313" s="4">
        <f t="shared" si="107"/>
        <v>0.8575</v>
      </c>
      <c r="H313" s="47">
        <v>5360227.84</v>
      </c>
      <c r="I313" s="47">
        <v>0</v>
      </c>
      <c r="J313" s="47">
        <v>0</v>
      </c>
      <c r="K313" s="47">
        <v>138811.45</v>
      </c>
      <c r="L313" s="56">
        <f t="shared" si="95"/>
        <v>5499039.29</v>
      </c>
      <c r="M313" s="47">
        <v>23359989</v>
      </c>
      <c r="N313" s="47">
        <v>0</v>
      </c>
      <c r="O313" s="47">
        <v>1972647.89</v>
      </c>
      <c r="P313" s="5">
        <f t="shared" si="113"/>
        <v>25332636.89</v>
      </c>
      <c r="Q313" s="47">
        <v>15124315.8</v>
      </c>
      <c r="R313" s="47">
        <v>0</v>
      </c>
      <c r="S313" s="5">
        <f t="shared" si="106"/>
        <v>15124315.8</v>
      </c>
      <c r="T313" s="5">
        <f t="shared" si="109"/>
        <v>45955991.980000004</v>
      </c>
      <c r="U313" s="6">
        <f t="shared" si="96"/>
        <v>1.1878423496884596</v>
      </c>
      <c r="V313" s="6">
        <f t="shared" si="110"/>
        <v>1.9895894349959384</v>
      </c>
      <c r="W313" s="6">
        <f t="shared" si="111"/>
        <v>0.4318867602105186</v>
      </c>
      <c r="X313" s="64"/>
      <c r="Y313" s="14">
        <f t="shared" si="102"/>
        <v>3.6093185448949168</v>
      </c>
      <c r="Z313" s="16">
        <v>107403.84696681463</v>
      </c>
      <c r="AA313" s="32">
        <f t="shared" si="105"/>
        <v>3876.5469665037967</v>
      </c>
      <c r="AB313" s="35"/>
      <c r="AC313" s="2">
        <f t="shared" si="112"/>
        <v>1484850752.1865888</v>
      </c>
      <c r="AD313" s="6">
        <f t="shared" si="97"/>
        <v>0.37034289688051975</v>
      </c>
      <c r="AE313" s="6">
        <f t="shared" si="98"/>
        <v>1.7060729405090176</v>
      </c>
      <c r="AF313" s="6">
        <f t="shared" si="99"/>
        <v>1.0185748148578542</v>
      </c>
      <c r="AG313" s="6">
        <f t="shared" si="100"/>
        <v>3.094990652247392</v>
      </c>
    </row>
    <row r="314" spans="1:33" ht="12.75">
      <c r="A314" s="7" t="s">
        <v>1135</v>
      </c>
      <c r="B314" s="1" t="s">
        <v>1136</v>
      </c>
      <c r="C314" s="2" t="s">
        <v>600</v>
      </c>
      <c r="D314" s="1"/>
      <c r="E314" s="47">
        <v>2370763890</v>
      </c>
      <c r="F314" s="18">
        <v>86.86</v>
      </c>
      <c r="G314" s="4">
        <f t="shared" si="107"/>
        <v>0.8686</v>
      </c>
      <c r="H314" s="47">
        <v>10274587.83</v>
      </c>
      <c r="I314" s="47">
        <v>0</v>
      </c>
      <c r="J314" s="47">
        <v>0</v>
      </c>
      <c r="K314" s="47">
        <v>265838.42</v>
      </c>
      <c r="L314" s="56">
        <f t="shared" si="95"/>
        <v>10540426.25</v>
      </c>
      <c r="M314" s="47">
        <v>42668555</v>
      </c>
      <c r="N314" s="47">
        <v>0</v>
      </c>
      <c r="O314" s="47">
        <v>0</v>
      </c>
      <c r="P314" s="5">
        <f t="shared" si="113"/>
        <v>42668555</v>
      </c>
      <c r="Q314" s="47">
        <v>15791782</v>
      </c>
      <c r="R314" s="47">
        <v>711229</v>
      </c>
      <c r="S314" s="5">
        <f aca="true" t="shared" si="114" ref="S314:S325">Q314+R314</f>
        <v>16503011</v>
      </c>
      <c r="T314" s="5">
        <f t="shared" si="109"/>
        <v>69711992.25</v>
      </c>
      <c r="U314" s="6">
        <f t="shared" si="96"/>
        <v>0.6961052118943822</v>
      </c>
      <c r="V314" s="6">
        <f t="shared" si="110"/>
        <v>1.7997808714726122</v>
      </c>
      <c r="W314" s="6">
        <f t="shared" si="111"/>
        <v>0.44460042159660196</v>
      </c>
      <c r="X314" s="64"/>
      <c r="Y314" s="14">
        <f t="shared" si="102"/>
        <v>2.940486504963596</v>
      </c>
      <c r="Z314" s="16">
        <v>151577.1505376344</v>
      </c>
      <c r="AA314" s="32">
        <f t="shared" si="105"/>
        <v>4457.105656167495</v>
      </c>
      <c r="AB314" s="35"/>
      <c r="AC314" s="2">
        <f t="shared" si="112"/>
        <v>2729408116.509325</v>
      </c>
      <c r="AD314" s="6">
        <f t="shared" si="97"/>
        <v>0.3861799261988085</v>
      </c>
      <c r="AE314" s="6">
        <f t="shared" si="98"/>
        <v>1.5632896649611112</v>
      </c>
      <c r="AF314" s="6">
        <f t="shared" si="99"/>
        <v>0.5785789931700032</v>
      </c>
      <c r="AG314" s="6">
        <f t="shared" si="100"/>
        <v>2.55410657821138</v>
      </c>
    </row>
    <row r="315" spans="1:33" ht="12.75">
      <c r="A315" s="1" t="s">
        <v>626</v>
      </c>
      <c r="B315" s="1" t="s">
        <v>627</v>
      </c>
      <c r="C315" s="2" t="s">
        <v>600</v>
      </c>
      <c r="D315" s="3" t="s">
        <v>55</v>
      </c>
      <c r="E315" s="47">
        <v>1364644699</v>
      </c>
      <c r="F315" s="18">
        <v>87.7</v>
      </c>
      <c r="G315" s="4">
        <f t="shared" si="107"/>
        <v>0.877</v>
      </c>
      <c r="H315" s="47">
        <v>5623454.859999999</v>
      </c>
      <c r="I315" s="47">
        <v>0</v>
      </c>
      <c r="J315" s="47">
        <v>0</v>
      </c>
      <c r="K315" s="47">
        <v>145607.78</v>
      </c>
      <c r="L315" s="56">
        <f t="shared" si="95"/>
        <v>5769062.64</v>
      </c>
      <c r="M315" s="47">
        <v>16626735</v>
      </c>
      <c r="N315" s="47">
        <v>0</v>
      </c>
      <c r="O315" s="47">
        <v>0</v>
      </c>
      <c r="P315" s="5">
        <f t="shared" si="113"/>
        <v>16626735</v>
      </c>
      <c r="Q315" s="47">
        <v>18626707</v>
      </c>
      <c r="R315" s="47">
        <v>0</v>
      </c>
      <c r="S315" s="5">
        <f t="shared" si="114"/>
        <v>18626707</v>
      </c>
      <c r="T315" s="5">
        <f t="shared" si="109"/>
        <v>41022504.64</v>
      </c>
      <c r="U315" s="6">
        <f t="shared" si="96"/>
        <v>1.3649492071928682</v>
      </c>
      <c r="V315" s="6">
        <f t="shared" si="110"/>
        <v>1.218392964277363</v>
      </c>
      <c r="W315" s="6">
        <f t="shared" si="111"/>
        <v>0.4227519913591809</v>
      </c>
      <c r="X315" s="64"/>
      <c r="Y315" s="14">
        <f t="shared" si="102"/>
        <v>3.006094162829412</v>
      </c>
      <c r="Z315" s="16">
        <v>110937.36339742703</v>
      </c>
      <c r="AA315" s="32">
        <f t="shared" si="105"/>
        <v>3334.881605486907</v>
      </c>
      <c r="AB315" s="35"/>
      <c r="AC315" s="2">
        <f t="shared" si="112"/>
        <v>1556037285.0627139</v>
      </c>
      <c r="AD315" s="6">
        <f t="shared" si="97"/>
        <v>0.3707534964220016</v>
      </c>
      <c r="AE315" s="6">
        <f t="shared" si="98"/>
        <v>1.0685306296712473</v>
      </c>
      <c r="AF315" s="6">
        <f t="shared" si="99"/>
        <v>1.1970604547081451</v>
      </c>
      <c r="AG315" s="6">
        <f t="shared" si="100"/>
        <v>2.6363445808013943</v>
      </c>
    </row>
    <row r="316" spans="1:33" ht="12.75">
      <c r="A316" s="1" t="s">
        <v>628</v>
      </c>
      <c r="B316" s="1" t="s">
        <v>629</v>
      </c>
      <c r="C316" s="2" t="s">
        <v>600</v>
      </c>
      <c r="D316" s="3" t="s">
        <v>55</v>
      </c>
      <c r="E316" s="47">
        <v>2248434287</v>
      </c>
      <c r="F316" s="18">
        <v>62.6</v>
      </c>
      <c r="G316" s="4">
        <f t="shared" si="107"/>
        <v>0.626</v>
      </c>
      <c r="H316" s="47">
        <v>12796921.36</v>
      </c>
      <c r="I316" s="47">
        <v>0</v>
      </c>
      <c r="J316" s="47">
        <v>0</v>
      </c>
      <c r="K316" s="47">
        <v>331392.62</v>
      </c>
      <c r="L316" s="56">
        <f t="shared" si="95"/>
        <v>13128313.979999999</v>
      </c>
      <c r="M316" s="47">
        <v>56427387</v>
      </c>
      <c r="N316" s="47">
        <v>0</v>
      </c>
      <c r="O316" s="47">
        <v>0</v>
      </c>
      <c r="P316" s="5">
        <f t="shared" si="113"/>
        <v>56427387</v>
      </c>
      <c r="Q316" s="47">
        <v>18434574.91</v>
      </c>
      <c r="R316" s="47">
        <v>0</v>
      </c>
      <c r="S316" s="5">
        <f t="shared" si="114"/>
        <v>18434574.91</v>
      </c>
      <c r="T316" s="5">
        <f t="shared" si="109"/>
        <v>87990275.89</v>
      </c>
      <c r="U316" s="6">
        <f t="shared" si="96"/>
        <v>0.8198849758067223</v>
      </c>
      <c r="V316" s="6">
        <f t="shared" si="110"/>
        <v>2.5096302492028313</v>
      </c>
      <c r="W316" s="6">
        <f t="shared" si="111"/>
        <v>0.5838869321600947</v>
      </c>
      <c r="X316" s="64">
        <v>0.008109570663472888</v>
      </c>
      <c r="Y316" s="14">
        <f t="shared" si="102"/>
        <v>3.905292586506175</v>
      </c>
      <c r="Z316" s="16">
        <v>109306.87016687017</v>
      </c>
      <c r="AA316" s="32">
        <f t="shared" si="105"/>
        <v>4268.75309716871</v>
      </c>
      <c r="AB316" s="35"/>
      <c r="AC316" s="2">
        <f t="shared" si="112"/>
        <v>3591748062.3003197</v>
      </c>
      <c r="AD316" s="6">
        <f t="shared" si="97"/>
        <v>0.36551321953221927</v>
      </c>
      <c r="AE316" s="6">
        <f t="shared" si="98"/>
        <v>1.5710285360009721</v>
      </c>
      <c r="AF316" s="6">
        <f t="shared" si="99"/>
        <v>0.5132479948550082</v>
      </c>
      <c r="AG316" s="6">
        <f t="shared" si="100"/>
        <v>2.4497897503881996</v>
      </c>
    </row>
    <row r="317" spans="1:33" ht="12.75">
      <c r="A317" s="1" t="s">
        <v>630</v>
      </c>
      <c r="B317" s="1" t="s">
        <v>631</v>
      </c>
      <c r="C317" s="2" t="s">
        <v>600</v>
      </c>
      <c r="D317" s="1"/>
      <c r="E317" s="47">
        <v>1960887822</v>
      </c>
      <c r="F317" s="18">
        <v>93.86</v>
      </c>
      <c r="G317" s="4">
        <f t="shared" si="107"/>
        <v>0.9386</v>
      </c>
      <c r="H317" s="47">
        <v>8143982.81</v>
      </c>
      <c r="I317" s="47">
        <v>0</v>
      </c>
      <c r="J317" s="47">
        <v>0</v>
      </c>
      <c r="K317" s="47">
        <v>210025.9</v>
      </c>
      <c r="L317" s="56">
        <f t="shared" si="95"/>
        <v>8354008.71</v>
      </c>
      <c r="M317" s="47">
        <v>0</v>
      </c>
      <c r="N317" s="47">
        <v>37881687.75</v>
      </c>
      <c r="O317" s="47">
        <v>0</v>
      </c>
      <c r="P317" s="5">
        <f t="shared" si="113"/>
        <v>37881687.75</v>
      </c>
      <c r="Q317" s="47">
        <v>6294004.82</v>
      </c>
      <c r="R317" s="47">
        <v>196088</v>
      </c>
      <c r="S317" s="5">
        <f t="shared" si="114"/>
        <v>6490092.82</v>
      </c>
      <c r="T317" s="5">
        <f t="shared" si="109"/>
        <v>52725789.28</v>
      </c>
      <c r="U317" s="6">
        <f t="shared" si="96"/>
        <v>0.33097726178851244</v>
      </c>
      <c r="V317" s="6">
        <f t="shared" si="110"/>
        <v>1.93186409365135</v>
      </c>
      <c r="W317" s="6">
        <f t="shared" si="111"/>
        <v>0.4260319543154366</v>
      </c>
      <c r="X317" s="64"/>
      <c r="Y317" s="14">
        <f t="shared" si="102"/>
        <v>2.6888733097552993</v>
      </c>
      <c r="Z317" s="16">
        <v>179308.5744680851</v>
      </c>
      <c r="AA317" s="32">
        <f t="shared" si="105"/>
        <v>4821.380400975046</v>
      </c>
      <c r="AB317" s="35"/>
      <c r="AC317" s="2">
        <f t="shared" si="112"/>
        <v>2089162392.925634</v>
      </c>
      <c r="AD317" s="6">
        <f t="shared" si="97"/>
        <v>0.39987359232046876</v>
      </c>
      <c r="AE317" s="6">
        <f t="shared" si="98"/>
        <v>1.813247638301157</v>
      </c>
      <c r="AF317" s="6">
        <f t="shared" si="99"/>
        <v>0.30126929535554026</v>
      </c>
      <c r="AG317" s="6">
        <f t="shared" si="100"/>
        <v>2.523776488536324</v>
      </c>
    </row>
    <row r="318" spans="1:33" ht="12.75">
      <c r="A318" s="1" t="s">
        <v>632</v>
      </c>
      <c r="B318" s="1" t="s">
        <v>633</v>
      </c>
      <c r="C318" s="2" t="s">
        <v>600</v>
      </c>
      <c r="D318" s="1"/>
      <c r="E318" s="47">
        <v>2102373718</v>
      </c>
      <c r="F318" s="18">
        <v>82.23</v>
      </c>
      <c r="G318" s="4">
        <f t="shared" si="107"/>
        <v>0.8223</v>
      </c>
      <c r="H318" s="47">
        <v>9257756.3</v>
      </c>
      <c r="I318" s="47">
        <v>0</v>
      </c>
      <c r="J318" s="47">
        <v>0</v>
      </c>
      <c r="K318" s="47">
        <v>239709.49</v>
      </c>
      <c r="L318" s="56">
        <f t="shared" si="95"/>
        <v>9497465.790000001</v>
      </c>
      <c r="M318" s="47">
        <v>35110346</v>
      </c>
      <c r="N318" s="47">
        <v>0</v>
      </c>
      <c r="O318" s="47">
        <v>0</v>
      </c>
      <c r="P318" s="5">
        <f t="shared" si="113"/>
        <v>35110346</v>
      </c>
      <c r="Q318" s="47">
        <v>13230445</v>
      </c>
      <c r="R318" s="47">
        <v>420474.74</v>
      </c>
      <c r="S318" s="5">
        <f t="shared" si="114"/>
        <v>13650919.74</v>
      </c>
      <c r="T318" s="5">
        <f t="shared" si="109"/>
        <v>58258731.53</v>
      </c>
      <c r="U318" s="6">
        <f t="shared" si="96"/>
        <v>0.6493098550045706</v>
      </c>
      <c r="V318" s="6">
        <f t="shared" si="110"/>
        <v>1.670033529214809</v>
      </c>
      <c r="W318" s="6">
        <f t="shared" si="111"/>
        <v>0.45174964416102925</v>
      </c>
      <c r="X318" s="64">
        <v>0.010504545714323396</v>
      </c>
      <c r="Y318" s="14">
        <f t="shared" si="102"/>
        <v>2.7605884826660856</v>
      </c>
      <c r="Z318" s="16">
        <v>137207.75993540863</v>
      </c>
      <c r="AA318" s="32">
        <f t="shared" si="105"/>
        <v>3787.741618101022</v>
      </c>
      <c r="AB318" s="35"/>
      <c r="AC318" s="2">
        <f t="shared" si="112"/>
        <v>2556699158.4579835</v>
      </c>
      <c r="AD318" s="6">
        <f t="shared" si="97"/>
        <v>0.3714737323936144</v>
      </c>
      <c r="AE318" s="6">
        <f t="shared" si="98"/>
        <v>1.3732685710733377</v>
      </c>
      <c r="AF318" s="6">
        <f t="shared" si="99"/>
        <v>0.517481493911065</v>
      </c>
      <c r="AG318" s="6">
        <f t="shared" si="100"/>
        <v>2.2786697972372103</v>
      </c>
    </row>
    <row r="319" spans="1:33" ht="12.75">
      <c r="A319" s="1" t="s">
        <v>634</v>
      </c>
      <c r="B319" s="1" t="s">
        <v>635</v>
      </c>
      <c r="C319" s="2" t="s">
        <v>600</v>
      </c>
      <c r="D319" s="3" t="s">
        <v>55</v>
      </c>
      <c r="E319" s="47">
        <v>181149800</v>
      </c>
      <c r="F319" s="18">
        <v>48.56</v>
      </c>
      <c r="G319" s="4">
        <f t="shared" si="107"/>
        <v>0.48560000000000003</v>
      </c>
      <c r="H319" s="47">
        <v>1361466.32</v>
      </c>
      <c r="I319" s="47">
        <v>0</v>
      </c>
      <c r="J319" s="47">
        <v>0</v>
      </c>
      <c r="K319" s="47">
        <v>35251.45</v>
      </c>
      <c r="L319" s="56">
        <f t="shared" si="95"/>
        <v>1396717.77</v>
      </c>
      <c r="M319" s="47">
        <v>6183357</v>
      </c>
      <c r="N319" s="47">
        <v>0</v>
      </c>
      <c r="O319" s="47">
        <v>0</v>
      </c>
      <c r="P319" s="5">
        <f t="shared" si="113"/>
        <v>6183357</v>
      </c>
      <c r="Q319" s="47">
        <v>1818964.73</v>
      </c>
      <c r="R319" s="47">
        <v>0</v>
      </c>
      <c r="S319" s="5">
        <f t="shared" si="114"/>
        <v>1818964.73</v>
      </c>
      <c r="T319" s="5">
        <f t="shared" si="109"/>
        <v>9399039.5</v>
      </c>
      <c r="U319" s="6">
        <f t="shared" si="96"/>
        <v>1.0041218538469268</v>
      </c>
      <c r="V319" s="6">
        <f t="shared" si="110"/>
        <v>3.413394328892441</v>
      </c>
      <c r="W319" s="6">
        <f t="shared" si="111"/>
        <v>0.771029153772182</v>
      </c>
      <c r="X319" s="64">
        <v>0.087959236938478</v>
      </c>
      <c r="Y319" s="14">
        <f t="shared" si="102"/>
        <v>5.100586099573071</v>
      </c>
      <c r="Z319" s="16">
        <v>64312.70566727605</v>
      </c>
      <c r="AA319" s="32">
        <f t="shared" si="105"/>
        <v>3280.3249255244255</v>
      </c>
      <c r="AB319" s="35"/>
      <c r="AC319" s="2">
        <f t="shared" si="112"/>
        <v>373043245.46952224</v>
      </c>
      <c r="AD319" s="6">
        <f t="shared" si="97"/>
        <v>0.37441175707177154</v>
      </c>
      <c r="AE319" s="6">
        <f t="shared" si="98"/>
        <v>1.6575442861101697</v>
      </c>
      <c r="AF319" s="6">
        <f t="shared" si="99"/>
        <v>0.4876015722280676</v>
      </c>
      <c r="AG319" s="6">
        <f t="shared" si="100"/>
        <v>2.5195576154100086</v>
      </c>
    </row>
    <row r="320" spans="1:33" ht="12.75">
      <c r="A320" s="1" t="s">
        <v>636</v>
      </c>
      <c r="B320" s="1" t="s">
        <v>637</v>
      </c>
      <c r="C320" s="2" t="s">
        <v>600</v>
      </c>
      <c r="D320" s="1"/>
      <c r="E320" s="47">
        <v>3641696381</v>
      </c>
      <c r="F320" s="18">
        <v>90.01</v>
      </c>
      <c r="G320" s="4">
        <f t="shared" si="107"/>
        <v>0.9001</v>
      </c>
      <c r="H320" s="47">
        <v>14339459.57</v>
      </c>
      <c r="I320" s="47">
        <v>0</v>
      </c>
      <c r="J320" s="47">
        <v>0</v>
      </c>
      <c r="K320" s="47">
        <v>371289.04</v>
      </c>
      <c r="L320" s="56">
        <f t="shared" si="95"/>
        <v>14710748.61</v>
      </c>
      <c r="M320" s="47">
        <v>63744150</v>
      </c>
      <c r="N320" s="47">
        <v>0</v>
      </c>
      <c r="O320" s="47">
        <v>0</v>
      </c>
      <c r="P320" s="5">
        <f t="shared" si="113"/>
        <v>63744150</v>
      </c>
      <c r="Q320" s="47">
        <v>15651541.48</v>
      </c>
      <c r="R320" s="47">
        <v>728000</v>
      </c>
      <c r="S320" s="5">
        <f t="shared" si="114"/>
        <v>16379541.48</v>
      </c>
      <c r="T320" s="5">
        <f t="shared" si="109"/>
        <v>94834440.09</v>
      </c>
      <c r="U320" s="6">
        <f t="shared" si="96"/>
        <v>0.4497777894241206</v>
      </c>
      <c r="V320" s="6">
        <f t="shared" si="110"/>
        <v>1.750397159207875</v>
      </c>
      <c r="W320" s="6">
        <f t="shared" si="111"/>
        <v>0.40395318749665965</v>
      </c>
      <c r="X320" s="64">
        <v>0.001009912677439442</v>
      </c>
      <c r="Y320" s="14">
        <f t="shared" si="102"/>
        <v>2.603118223451216</v>
      </c>
      <c r="Z320" s="16">
        <v>181743.7313026924</v>
      </c>
      <c r="AA320" s="32">
        <f t="shared" si="105"/>
        <v>4731.004189520599</v>
      </c>
      <c r="AB320" s="35"/>
      <c r="AC320" s="2">
        <f t="shared" si="112"/>
        <v>4045879770.0255527</v>
      </c>
      <c r="AD320" s="6">
        <f t="shared" si="97"/>
        <v>0.36359826406574336</v>
      </c>
      <c r="AE320" s="6">
        <f t="shared" si="98"/>
        <v>1.5755324830030084</v>
      </c>
      <c r="AF320" s="6">
        <f t="shared" si="99"/>
        <v>0.3868513739819102</v>
      </c>
      <c r="AG320" s="6">
        <f t="shared" si="100"/>
        <v>2.3439757353294026</v>
      </c>
    </row>
    <row r="321" spans="1:33" ht="12.75">
      <c r="A321" s="1" t="s">
        <v>638</v>
      </c>
      <c r="B321" s="1" t="s">
        <v>639</v>
      </c>
      <c r="C321" s="2" t="s">
        <v>600</v>
      </c>
      <c r="D321" s="3" t="s">
        <v>55</v>
      </c>
      <c r="E321" s="47">
        <v>1370191870</v>
      </c>
      <c r="F321" s="18">
        <v>66.46</v>
      </c>
      <c r="G321" s="4">
        <f t="shared" si="107"/>
        <v>0.6646</v>
      </c>
      <c r="H321" s="47">
        <v>7507309.2</v>
      </c>
      <c r="I321" s="47">
        <v>0</v>
      </c>
      <c r="J321" s="47">
        <v>0</v>
      </c>
      <c r="K321" s="47">
        <v>194128.86</v>
      </c>
      <c r="L321" s="56">
        <f t="shared" si="95"/>
        <v>7701438.0600000005</v>
      </c>
      <c r="M321" s="47">
        <v>27949831</v>
      </c>
      <c r="N321" s="47">
        <v>0</v>
      </c>
      <c r="O321" s="47">
        <v>0</v>
      </c>
      <c r="P321" s="5">
        <f t="shared" si="113"/>
        <v>27949831</v>
      </c>
      <c r="Q321" s="47">
        <v>11783650</v>
      </c>
      <c r="R321" s="47">
        <v>0</v>
      </c>
      <c r="S321" s="5">
        <f t="shared" si="114"/>
        <v>11783650</v>
      </c>
      <c r="T321" s="5">
        <f t="shared" si="109"/>
        <v>47434919.06</v>
      </c>
      <c r="U321" s="6">
        <f t="shared" si="96"/>
        <v>0.8599999940154366</v>
      </c>
      <c r="V321" s="6">
        <f t="shared" si="110"/>
        <v>2.0398479666938907</v>
      </c>
      <c r="W321" s="6">
        <f t="shared" si="111"/>
        <v>0.5620700449784453</v>
      </c>
      <c r="X321" s="64">
        <v>0.017765430842663577</v>
      </c>
      <c r="Y321" s="14">
        <f t="shared" si="102"/>
        <v>3.4441525748451096</v>
      </c>
      <c r="Z321" s="16">
        <v>115676.51187098701</v>
      </c>
      <c r="AA321" s="32">
        <f t="shared" si="105"/>
        <v>3984.0755620956083</v>
      </c>
      <c r="AB321" s="35"/>
      <c r="AC321" s="2">
        <f t="shared" si="112"/>
        <v>2061679009.9307854</v>
      </c>
      <c r="AD321" s="6">
        <f t="shared" si="97"/>
        <v>0.37355175189267475</v>
      </c>
      <c r="AE321" s="6">
        <f t="shared" si="98"/>
        <v>1.3556829586647599</v>
      </c>
      <c r="AF321" s="6">
        <f t="shared" si="99"/>
        <v>0.5715559960226592</v>
      </c>
      <c r="AG321" s="6">
        <f t="shared" si="100"/>
        <v>2.3007907065800937</v>
      </c>
    </row>
    <row r="322" spans="1:33" ht="12.75">
      <c r="A322" s="1" t="s">
        <v>640</v>
      </c>
      <c r="B322" s="1" t="s">
        <v>641</v>
      </c>
      <c r="C322" s="2" t="s">
        <v>600</v>
      </c>
      <c r="D322" s="1"/>
      <c r="E322" s="47">
        <v>416285057</v>
      </c>
      <c r="F322" s="18">
        <v>51.42</v>
      </c>
      <c r="G322" s="4">
        <f t="shared" si="107"/>
        <v>0.5142</v>
      </c>
      <c r="H322" s="47">
        <v>2960357.47</v>
      </c>
      <c r="I322" s="47">
        <v>0</v>
      </c>
      <c r="J322" s="47">
        <v>0</v>
      </c>
      <c r="K322" s="47">
        <v>76639.73</v>
      </c>
      <c r="L322" s="56">
        <f t="shared" si="95"/>
        <v>3036997.2</v>
      </c>
      <c r="M322" s="47">
        <v>9855488</v>
      </c>
      <c r="N322" s="47">
        <v>0</v>
      </c>
      <c r="O322" s="47">
        <v>0</v>
      </c>
      <c r="P322" s="5">
        <f t="shared" si="113"/>
        <v>9855488</v>
      </c>
      <c r="Q322" s="47">
        <v>4564038.99</v>
      </c>
      <c r="R322" s="47">
        <v>0</v>
      </c>
      <c r="S322" s="5">
        <f t="shared" si="114"/>
        <v>4564038.99</v>
      </c>
      <c r="T322" s="5">
        <f t="shared" si="109"/>
        <v>17456524.189999998</v>
      </c>
      <c r="U322" s="6">
        <f t="shared" si="96"/>
        <v>1.096373485729035</v>
      </c>
      <c r="V322" s="6">
        <f t="shared" si="110"/>
        <v>2.3674854127660896</v>
      </c>
      <c r="W322" s="6">
        <f t="shared" si="111"/>
        <v>0.729547493702134</v>
      </c>
      <c r="X322" s="64"/>
      <c r="Y322" s="14">
        <f t="shared" si="102"/>
        <v>4.193406392197257</v>
      </c>
      <c r="Z322" s="16">
        <v>81204.2372881356</v>
      </c>
      <c r="AA322" s="32">
        <f t="shared" si="105"/>
        <v>3405.223677175707</v>
      </c>
      <c r="AB322" s="35"/>
      <c r="AC322" s="2">
        <f t="shared" si="112"/>
        <v>809578096.0715675</v>
      </c>
      <c r="AD322" s="6">
        <f t="shared" si="97"/>
        <v>0.37513332126163734</v>
      </c>
      <c r="AE322" s="6">
        <f t="shared" si="98"/>
        <v>1.217360999244323</v>
      </c>
      <c r="AF322" s="6">
        <f t="shared" si="99"/>
        <v>0.5637552463618698</v>
      </c>
      <c r="AG322" s="6">
        <f t="shared" si="100"/>
        <v>2.15624956686783</v>
      </c>
    </row>
    <row r="323" spans="1:33" ht="12.75">
      <c r="A323" s="1" t="s">
        <v>642</v>
      </c>
      <c r="B323" s="1" t="s">
        <v>643</v>
      </c>
      <c r="C323" s="2" t="s">
        <v>600</v>
      </c>
      <c r="D323" s="1"/>
      <c r="E323" s="47">
        <v>201573621</v>
      </c>
      <c r="F323" s="18">
        <v>45.02</v>
      </c>
      <c r="G323" s="4">
        <f t="shared" si="107"/>
        <v>0.45020000000000004</v>
      </c>
      <c r="H323" s="47">
        <v>1613569.84</v>
      </c>
      <c r="I323" s="47">
        <v>0</v>
      </c>
      <c r="J323" s="47">
        <v>0</v>
      </c>
      <c r="K323" s="47">
        <v>41779.07</v>
      </c>
      <c r="L323" s="56">
        <f aca="true" t="shared" si="115" ref="L323:L386">SUM(H323:K323)</f>
        <v>1655348.9100000001</v>
      </c>
      <c r="M323" s="47">
        <v>7527354</v>
      </c>
      <c r="N323" s="47">
        <v>0</v>
      </c>
      <c r="O323" s="47">
        <v>0</v>
      </c>
      <c r="P323" s="5">
        <f t="shared" si="113"/>
        <v>7527354</v>
      </c>
      <c r="Q323" s="47">
        <v>3221231.8</v>
      </c>
      <c r="R323" s="47">
        <v>0</v>
      </c>
      <c r="S323" s="5">
        <f t="shared" si="114"/>
        <v>3221231.8</v>
      </c>
      <c r="T323" s="5">
        <f t="shared" si="109"/>
        <v>12403934.71</v>
      </c>
      <c r="U323" s="6">
        <f aca="true" t="shared" si="116" ref="U323:U386">(S323/E323)*100</f>
        <v>1.5980423351128865</v>
      </c>
      <c r="V323" s="6">
        <f t="shared" si="110"/>
        <v>3.7342951734741123</v>
      </c>
      <c r="W323" s="6">
        <f t="shared" si="111"/>
        <v>0.8212130643820701</v>
      </c>
      <c r="X323" s="64">
        <v>0.0026219073289761863</v>
      </c>
      <c r="Y323" s="14">
        <f t="shared" si="102"/>
        <v>6.150928665640094</v>
      </c>
      <c r="Z323" s="16">
        <v>70510.66115702479</v>
      </c>
      <c r="AA323" s="32">
        <f t="shared" si="105"/>
        <v>4337.0604694397925</v>
      </c>
      <c r="AB323" s="35"/>
      <c r="AC323" s="2">
        <f t="shared" si="112"/>
        <v>447742383.3851621</v>
      </c>
      <c r="AD323" s="6">
        <f aca="true" t="shared" si="117" ref="AD323:AD386">(L323/AC323)*100</f>
        <v>0.36971012158480804</v>
      </c>
      <c r="AE323" s="6">
        <f aca="true" t="shared" si="118" ref="AE323:AE386">(P323/AC323)*100</f>
        <v>1.6811796870980455</v>
      </c>
      <c r="AF323" s="6">
        <f aca="true" t="shared" si="119" ref="AF323:AF386">(Q323/AC323)*100</f>
        <v>0.7194386592678216</v>
      </c>
      <c r="AG323" s="6">
        <f aca="true" t="shared" si="120" ref="AG323:AG386">(T323/AC323)*100</f>
        <v>2.7703284679506757</v>
      </c>
    </row>
    <row r="324" spans="1:33" ht="12.75">
      <c r="A324" s="1" t="s">
        <v>644</v>
      </c>
      <c r="B324" s="1" t="s">
        <v>645</v>
      </c>
      <c r="C324" s="2" t="s">
        <v>600</v>
      </c>
      <c r="D324" s="3" t="s">
        <v>55</v>
      </c>
      <c r="E324" s="47">
        <v>3155045938</v>
      </c>
      <c r="F324" s="18">
        <v>48.67</v>
      </c>
      <c r="G324" s="4">
        <f>F324/100</f>
        <v>0.4867</v>
      </c>
      <c r="H324" s="47">
        <v>23466757.94</v>
      </c>
      <c r="I324" s="47">
        <v>0</v>
      </c>
      <c r="J324" s="47">
        <v>0</v>
      </c>
      <c r="K324" s="47">
        <v>607550.79</v>
      </c>
      <c r="L324" s="56">
        <f t="shared" si="115"/>
        <v>24074308.73</v>
      </c>
      <c r="M324" s="47">
        <v>108711019</v>
      </c>
      <c r="N324" s="47">
        <v>0</v>
      </c>
      <c r="O324" s="47">
        <v>0</v>
      </c>
      <c r="P324" s="5">
        <f t="shared" si="113"/>
        <v>108711019</v>
      </c>
      <c r="Q324" s="47">
        <v>33443470</v>
      </c>
      <c r="R324" s="47">
        <v>0</v>
      </c>
      <c r="S324" s="5">
        <f t="shared" si="114"/>
        <v>33443470</v>
      </c>
      <c r="T324" s="5">
        <f t="shared" si="109"/>
        <v>166228797.73000002</v>
      </c>
      <c r="U324" s="6">
        <f t="shared" si="116"/>
        <v>1.059999462993556</v>
      </c>
      <c r="V324" s="6">
        <f t="shared" si="110"/>
        <v>3.445623966696107</v>
      </c>
      <c r="W324" s="6">
        <f t="shared" si="111"/>
        <v>0.7630414644694786</v>
      </c>
      <c r="X324" s="64"/>
      <c r="Y324" s="14">
        <f aca="true" t="shared" si="121" ref="Y324:Y387">((T324/E324)*100)-X324</f>
        <v>5.2686648941591425</v>
      </c>
      <c r="Z324" s="16">
        <v>72561.45726544406</v>
      </c>
      <c r="AA324" s="32">
        <f t="shared" si="105"/>
        <v>3823.0200256347393</v>
      </c>
      <c r="AB324" s="35"/>
      <c r="AC324" s="2">
        <f t="shared" si="112"/>
        <v>6482527096.774193</v>
      </c>
      <c r="AD324" s="6">
        <f t="shared" si="117"/>
        <v>0.3713722807572953</v>
      </c>
      <c r="AE324" s="6">
        <f t="shared" si="118"/>
        <v>1.6769851845909955</v>
      </c>
      <c r="AF324" s="6">
        <f t="shared" si="119"/>
        <v>0.5159017386389637</v>
      </c>
      <c r="AG324" s="6">
        <f t="shared" si="120"/>
        <v>2.564259203987255</v>
      </c>
    </row>
    <row r="325" spans="1:33" ht="12.75">
      <c r="A325" s="1" t="s">
        <v>646</v>
      </c>
      <c r="B325" s="1" t="s">
        <v>647</v>
      </c>
      <c r="C325" s="2" t="s">
        <v>648</v>
      </c>
      <c r="D325" s="1"/>
      <c r="E325" s="47">
        <v>115600449</v>
      </c>
      <c r="F325" s="18">
        <v>63.76</v>
      </c>
      <c r="G325" s="4">
        <f aca="true" t="shared" si="122" ref="G325:G388">F325/100</f>
        <v>0.6376</v>
      </c>
      <c r="H325" s="47">
        <v>637532.19</v>
      </c>
      <c r="I325" s="47">
        <v>33402.64</v>
      </c>
      <c r="J325" s="47">
        <v>0</v>
      </c>
      <c r="K325" s="47">
        <v>29168.37</v>
      </c>
      <c r="L325" s="56">
        <f t="shared" si="115"/>
        <v>700103.2</v>
      </c>
      <c r="M325" s="47">
        <v>196500</v>
      </c>
      <c r="N325" s="47">
        <v>0</v>
      </c>
      <c r="O325" s="47">
        <v>0</v>
      </c>
      <c r="P325" s="5">
        <f t="shared" si="113"/>
        <v>196500</v>
      </c>
      <c r="Q325" s="47">
        <v>1239633.21</v>
      </c>
      <c r="R325" s="47">
        <v>0</v>
      </c>
      <c r="S325" s="5">
        <f t="shared" si="114"/>
        <v>1239633.21</v>
      </c>
      <c r="T325" s="5">
        <f aca="true" t="shared" si="123" ref="T325:T388">L325+P325+S325</f>
        <v>2136236.41</v>
      </c>
      <c r="U325" s="6">
        <f t="shared" si="116"/>
        <v>1.072342902405163</v>
      </c>
      <c r="V325" s="6">
        <f t="shared" si="110"/>
        <v>0.1699820387375831</v>
      </c>
      <c r="W325" s="6">
        <f t="shared" si="111"/>
        <v>0.6056232532453225</v>
      </c>
      <c r="X325" s="70"/>
      <c r="Y325" s="14">
        <f t="shared" si="121"/>
        <v>1.847948194388069</v>
      </c>
      <c r="Z325" s="16">
        <v>332834.00673400675</v>
      </c>
      <c r="AA325" s="32">
        <f t="shared" si="105"/>
        <v>6150.600017750541</v>
      </c>
      <c r="AB325" s="35"/>
      <c r="AC325" s="2">
        <f t="shared" si="112"/>
        <v>181305597.553325</v>
      </c>
      <c r="AD325" s="6">
        <f t="shared" si="117"/>
        <v>0.38614538626921757</v>
      </c>
      <c r="AE325" s="6">
        <f t="shared" si="118"/>
        <v>0.10838054789908295</v>
      </c>
      <c r="AF325" s="6">
        <f t="shared" si="119"/>
        <v>0.6837258345735316</v>
      </c>
      <c r="AG325" s="6">
        <f t="shared" si="120"/>
        <v>1.1782517687418324</v>
      </c>
    </row>
    <row r="326" spans="1:33" ht="12.75">
      <c r="A326" s="1" t="s">
        <v>649</v>
      </c>
      <c r="B326" s="1" t="s">
        <v>650</v>
      </c>
      <c r="C326" s="2" t="s">
        <v>648</v>
      </c>
      <c r="D326" s="1"/>
      <c r="E326" s="47">
        <v>101555598</v>
      </c>
      <c r="F326" s="18">
        <v>90.64</v>
      </c>
      <c r="G326" s="4">
        <f t="shared" si="122"/>
        <v>0.9064</v>
      </c>
      <c r="H326" s="47">
        <v>442713.11</v>
      </c>
      <c r="I326" s="47">
        <v>23192.21</v>
      </c>
      <c r="J326" s="47">
        <v>7571.91</v>
      </c>
      <c r="K326" s="47">
        <v>20249.65</v>
      </c>
      <c r="L326" s="56">
        <f t="shared" si="115"/>
        <v>493726.88</v>
      </c>
      <c r="M326" s="47">
        <v>0</v>
      </c>
      <c r="N326" s="47">
        <v>2006132.26</v>
      </c>
      <c r="O326" s="47">
        <v>0</v>
      </c>
      <c r="P326" s="5">
        <f t="shared" si="113"/>
        <v>2006132.26</v>
      </c>
      <c r="Q326" s="47">
        <v>761685.4</v>
      </c>
      <c r="R326" s="47">
        <v>0</v>
      </c>
      <c r="S326" s="5">
        <f aca="true" t="shared" si="124" ref="S326:S378">Q326+R326</f>
        <v>761685.4</v>
      </c>
      <c r="T326" s="5">
        <f t="shared" si="123"/>
        <v>3261544.54</v>
      </c>
      <c r="U326" s="6">
        <f t="shared" si="116"/>
        <v>0.7500181329245877</v>
      </c>
      <c r="V326" s="6">
        <f t="shared" si="110"/>
        <v>1.9754029315055581</v>
      </c>
      <c r="W326" s="6">
        <f t="shared" si="111"/>
        <v>0.4861641206622603</v>
      </c>
      <c r="X326" s="70">
        <v>0.011</v>
      </c>
      <c r="Y326" s="14">
        <f t="shared" si="121"/>
        <v>3.200585185092406</v>
      </c>
      <c r="Z326" s="16">
        <v>150654.0447504303</v>
      </c>
      <c r="AA326" s="32">
        <f t="shared" si="105"/>
        <v>4821.811037024756</v>
      </c>
      <c r="AB326" s="35"/>
      <c r="AC326" s="2">
        <f t="shared" si="112"/>
        <v>112042804.50132392</v>
      </c>
      <c r="AD326" s="6">
        <f t="shared" si="117"/>
        <v>0.4406591589682727</v>
      </c>
      <c r="AE326" s="6">
        <f t="shared" si="118"/>
        <v>1.7905052171166378</v>
      </c>
      <c r="AF326" s="6">
        <f t="shared" si="119"/>
        <v>0.6798164356828463</v>
      </c>
      <c r="AG326" s="6">
        <f t="shared" si="120"/>
        <v>2.910980811767757</v>
      </c>
    </row>
    <row r="327" spans="1:33" ht="12.75">
      <c r="A327" s="1" t="s">
        <v>651</v>
      </c>
      <c r="B327" s="1" t="s">
        <v>652</v>
      </c>
      <c r="C327" s="2" t="s">
        <v>648</v>
      </c>
      <c r="D327" s="1"/>
      <c r="E327" s="47">
        <v>333962315</v>
      </c>
      <c r="F327" s="18">
        <v>82.5</v>
      </c>
      <c r="G327" s="4">
        <f t="shared" si="122"/>
        <v>0.825</v>
      </c>
      <c r="H327" s="47">
        <v>1458510.1</v>
      </c>
      <c r="I327" s="47">
        <v>0</v>
      </c>
      <c r="J327" s="47">
        <v>24942.53</v>
      </c>
      <c r="K327" s="47">
        <v>66712.12</v>
      </c>
      <c r="L327" s="56">
        <f t="shared" si="115"/>
        <v>1550164.75</v>
      </c>
      <c r="M327" s="47">
        <v>4975424</v>
      </c>
      <c r="N327" s="47">
        <v>0</v>
      </c>
      <c r="O327" s="47">
        <v>17615.2</v>
      </c>
      <c r="P327" s="5">
        <f t="shared" si="113"/>
        <v>4993039.2</v>
      </c>
      <c r="Q327" s="47">
        <v>7095061.39</v>
      </c>
      <c r="R327" s="47">
        <v>0</v>
      </c>
      <c r="S327" s="5">
        <f t="shared" si="124"/>
        <v>7095061.39</v>
      </c>
      <c r="T327" s="5">
        <f t="shared" si="123"/>
        <v>13638265.34</v>
      </c>
      <c r="U327" s="6">
        <f t="shared" si="116"/>
        <v>2.1245095842625235</v>
      </c>
      <c r="V327" s="6">
        <f t="shared" si="110"/>
        <v>1.4950906062559783</v>
      </c>
      <c r="W327" s="6">
        <f t="shared" si="111"/>
        <v>0.46417355503120167</v>
      </c>
      <c r="X327" s="70">
        <v>0.016</v>
      </c>
      <c r="Y327" s="14">
        <f t="shared" si="121"/>
        <v>4.067773745549704</v>
      </c>
      <c r="Z327" s="16">
        <v>70067.3712528824</v>
      </c>
      <c r="AA327" s="32">
        <f t="shared" si="105"/>
        <v>2850.182132021591</v>
      </c>
      <c r="AB327" s="35"/>
      <c r="AC327" s="2">
        <f t="shared" si="112"/>
        <v>404802806.06060606</v>
      </c>
      <c r="AD327" s="6">
        <f t="shared" si="117"/>
        <v>0.38294318290074136</v>
      </c>
      <c r="AE327" s="6">
        <f t="shared" si="118"/>
        <v>1.233449750161182</v>
      </c>
      <c r="AF327" s="6">
        <f t="shared" si="119"/>
        <v>1.7527204070165818</v>
      </c>
      <c r="AG327" s="6">
        <f t="shared" si="120"/>
        <v>3.3691133400785054</v>
      </c>
    </row>
    <row r="328" spans="1:33" ht="12.75">
      <c r="A328" s="1" t="s">
        <v>653</v>
      </c>
      <c r="B328" s="1" t="s">
        <v>654</v>
      </c>
      <c r="C328" s="2" t="s">
        <v>648</v>
      </c>
      <c r="D328" s="1"/>
      <c r="E328" s="47">
        <v>300008332</v>
      </c>
      <c r="F328" s="18">
        <v>72.08</v>
      </c>
      <c r="G328" s="4">
        <f t="shared" si="122"/>
        <v>0.7208</v>
      </c>
      <c r="H328" s="47">
        <v>1552980.96</v>
      </c>
      <c r="I328" s="47">
        <v>81365.03</v>
      </c>
      <c r="J328" s="47">
        <v>26564.78</v>
      </c>
      <c r="K328" s="47">
        <v>71047.91</v>
      </c>
      <c r="L328" s="56">
        <f t="shared" si="115"/>
        <v>1731958.68</v>
      </c>
      <c r="M328" s="47">
        <v>2866242</v>
      </c>
      <c r="N328" s="47">
        <v>2898419.51</v>
      </c>
      <c r="O328" s="47">
        <v>0</v>
      </c>
      <c r="P328" s="5">
        <f t="shared" si="113"/>
        <v>5764661.51</v>
      </c>
      <c r="Q328" s="47">
        <v>2851741.73</v>
      </c>
      <c r="R328" s="47">
        <v>30000.83</v>
      </c>
      <c r="S328" s="5">
        <f t="shared" si="124"/>
        <v>2881742.56</v>
      </c>
      <c r="T328" s="5">
        <f t="shared" si="123"/>
        <v>10378362.75</v>
      </c>
      <c r="U328" s="6">
        <f t="shared" si="116"/>
        <v>0.9605541755420314</v>
      </c>
      <c r="V328" s="6">
        <f t="shared" si="110"/>
        <v>1.9215004701936076</v>
      </c>
      <c r="W328" s="6">
        <f t="shared" si="111"/>
        <v>0.5773035263567279</v>
      </c>
      <c r="X328" s="70"/>
      <c r="Y328" s="14">
        <f t="shared" si="121"/>
        <v>3.4593581720923674</v>
      </c>
      <c r="Z328" s="16">
        <v>168398.81578947368</v>
      </c>
      <c r="AA328" s="32">
        <f t="shared" si="105"/>
        <v>5825.518195719929</v>
      </c>
      <c r="AB328" s="35"/>
      <c r="AC328" s="2">
        <f t="shared" si="112"/>
        <v>416215776.9145394</v>
      </c>
      <c r="AD328" s="6">
        <f t="shared" si="117"/>
        <v>0.4161203817979295</v>
      </c>
      <c r="AE328" s="6">
        <f t="shared" si="118"/>
        <v>1.3850175389155526</v>
      </c>
      <c r="AF328" s="6">
        <f t="shared" si="119"/>
        <v>0.6851594504995282</v>
      </c>
      <c r="AG328" s="6">
        <f t="shared" si="120"/>
        <v>2.4935053704441783</v>
      </c>
    </row>
    <row r="329" spans="1:33" ht="12.75">
      <c r="A329" s="1" t="s">
        <v>655</v>
      </c>
      <c r="B329" s="1" t="s">
        <v>656</v>
      </c>
      <c r="C329" s="2" t="s">
        <v>648</v>
      </c>
      <c r="D329" s="1"/>
      <c r="E329" s="47">
        <v>300010738</v>
      </c>
      <c r="F329" s="18">
        <v>71.39</v>
      </c>
      <c r="G329" s="4">
        <f t="shared" si="122"/>
        <v>0.7139</v>
      </c>
      <c r="H329" s="47">
        <v>1398666.95</v>
      </c>
      <c r="I329" s="47">
        <v>0</v>
      </c>
      <c r="J329" s="47">
        <v>23922.43</v>
      </c>
      <c r="K329" s="47">
        <v>63978.8</v>
      </c>
      <c r="L329" s="56">
        <f t="shared" si="115"/>
        <v>1486568.18</v>
      </c>
      <c r="M329" s="47">
        <v>1952791</v>
      </c>
      <c r="N329" s="47">
        <v>0</v>
      </c>
      <c r="O329" s="47">
        <v>0</v>
      </c>
      <c r="P329" s="5">
        <f t="shared" si="113"/>
        <v>1952791</v>
      </c>
      <c r="Q329" s="47">
        <v>2136175</v>
      </c>
      <c r="R329" s="47">
        <v>0</v>
      </c>
      <c r="S329" s="5">
        <f t="shared" si="124"/>
        <v>2136175</v>
      </c>
      <c r="T329" s="5">
        <f t="shared" si="123"/>
        <v>5575534.18</v>
      </c>
      <c r="U329" s="6">
        <f t="shared" si="116"/>
        <v>0.7120328473042855</v>
      </c>
      <c r="V329" s="6">
        <f t="shared" si="110"/>
        <v>0.6509070352008534</v>
      </c>
      <c r="W329" s="6">
        <f t="shared" si="111"/>
        <v>0.49550499089135935</v>
      </c>
      <c r="X329" s="70"/>
      <c r="Y329" s="14">
        <f t="shared" si="121"/>
        <v>1.8584448733964982</v>
      </c>
      <c r="Z329" s="16">
        <v>288320.42553191487</v>
      </c>
      <c r="AA329" s="32">
        <f t="shared" si="105"/>
        <v>5358.27616725284</v>
      </c>
      <c r="AB329" s="35"/>
      <c r="AC329" s="2">
        <f t="shared" si="112"/>
        <v>420241963.86048466</v>
      </c>
      <c r="AD329" s="6">
        <f t="shared" si="117"/>
        <v>0.35374101299734145</v>
      </c>
      <c r="AE329" s="6">
        <f t="shared" si="118"/>
        <v>0.4646825324298893</v>
      </c>
      <c r="AF329" s="6">
        <f t="shared" si="119"/>
        <v>0.5083202496905294</v>
      </c>
      <c r="AG329" s="6">
        <f t="shared" si="120"/>
        <v>1.32674379511776</v>
      </c>
    </row>
    <row r="330" spans="1:33" ht="12.75">
      <c r="A330" s="1" t="s">
        <v>657</v>
      </c>
      <c r="B330" s="1" t="s">
        <v>658</v>
      </c>
      <c r="C330" s="2" t="s">
        <v>648</v>
      </c>
      <c r="D330" s="1"/>
      <c r="E330" s="47">
        <v>398076462</v>
      </c>
      <c r="F330" s="18">
        <v>65.46</v>
      </c>
      <c r="G330" s="4">
        <f t="shared" si="122"/>
        <v>0.6546</v>
      </c>
      <c r="H330" s="47">
        <v>2132506.78</v>
      </c>
      <c r="I330" s="47">
        <v>0</v>
      </c>
      <c r="J330" s="47">
        <v>36479.68</v>
      </c>
      <c r="K330" s="47">
        <v>97564.46</v>
      </c>
      <c r="L330" s="56">
        <f t="shared" si="115"/>
        <v>2266550.92</v>
      </c>
      <c r="M330" s="47">
        <v>5138962.5</v>
      </c>
      <c r="N330" s="47">
        <v>0</v>
      </c>
      <c r="O330" s="47">
        <v>0</v>
      </c>
      <c r="P330" s="5">
        <f t="shared" si="113"/>
        <v>5138962.5</v>
      </c>
      <c r="Q330" s="47">
        <v>4812422.55</v>
      </c>
      <c r="R330" s="47">
        <v>0</v>
      </c>
      <c r="S330" s="5">
        <f t="shared" si="124"/>
        <v>4812422.55</v>
      </c>
      <c r="T330" s="5">
        <f t="shared" si="123"/>
        <v>12217935.969999999</v>
      </c>
      <c r="U330" s="6">
        <f t="shared" si="116"/>
        <v>1.2089191422727223</v>
      </c>
      <c r="V330" s="6">
        <f t="shared" si="110"/>
        <v>1.2909485967045196</v>
      </c>
      <c r="W330" s="6">
        <f t="shared" si="111"/>
        <v>0.5693757698238385</v>
      </c>
      <c r="X330" s="70">
        <v>0.003</v>
      </c>
      <c r="Y330" s="14">
        <f t="shared" si="121"/>
        <v>3.0662435088010804</v>
      </c>
      <c r="Z330" s="16">
        <v>125700.83665338646</v>
      </c>
      <c r="AA330" s="32">
        <f aca="true" t="shared" si="125" ref="AA330:AA393">(Z330/100)*Y330</f>
        <v>3854.2937443931114</v>
      </c>
      <c r="AB330" s="35"/>
      <c r="AC330" s="2">
        <f t="shared" si="112"/>
        <v>608121695.6920257</v>
      </c>
      <c r="AD330" s="6">
        <f t="shared" si="117"/>
        <v>0.37271337892668466</v>
      </c>
      <c r="AE330" s="6">
        <f t="shared" si="118"/>
        <v>0.8450549514027785</v>
      </c>
      <c r="AF330" s="6">
        <f t="shared" si="119"/>
        <v>0.7913584705317241</v>
      </c>
      <c r="AG330" s="6">
        <f t="shared" si="120"/>
        <v>2.009126800861187</v>
      </c>
    </row>
    <row r="331" spans="1:33" ht="12.75">
      <c r="A331" s="1" t="s">
        <v>659</v>
      </c>
      <c r="B331" s="1" t="s">
        <v>660</v>
      </c>
      <c r="C331" s="2" t="s">
        <v>648</v>
      </c>
      <c r="D331" s="1"/>
      <c r="E331" s="47">
        <v>257672816</v>
      </c>
      <c r="F331" s="18">
        <v>71.07</v>
      </c>
      <c r="G331" s="4">
        <f t="shared" si="122"/>
        <v>0.7106999999999999</v>
      </c>
      <c r="H331" s="47">
        <v>1344163.98</v>
      </c>
      <c r="I331" s="47">
        <v>0</v>
      </c>
      <c r="J331" s="47">
        <v>0</v>
      </c>
      <c r="K331" s="47">
        <v>61492.58</v>
      </c>
      <c r="L331" s="56">
        <f t="shared" si="115"/>
        <v>1405656.56</v>
      </c>
      <c r="M331" s="47">
        <v>4212103</v>
      </c>
      <c r="N331" s="47">
        <v>0</v>
      </c>
      <c r="O331" s="47">
        <v>0</v>
      </c>
      <c r="P331" s="5">
        <f t="shared" si="113"/>
        <v>4212103</v>
      </c>
      <c r="Q331" s="47">
        <v>2981892.33</v>
      </c>
      <c r="R331" s="47">
        <v>0</v>
      </c>
      <c r="S331" s="5">
        <f t="shared" si="124"/>
        <v>2981892.33</v>
      </c>
      <c r="T331" s="5">
        <f t="shared" si="123"/>
        <v>8599651.89</v>
      </c>
      <c r="U331" s="6">
        <f t="shared" si="116"/>
        <v>1.1572397803887857</v>
      </c>
      <c r="V331" s="6">
        <f t="shared" si="110"/>
        <v>1.6346710783802665</v>
      </c>
      <c r="W331" s="6">
        <f t="shared" si="111"/>
        <v>0.5455199278762879</v>
      </c>
      <c r="X331" s="70"/>
      <c r="Y331" s="14">
        <f t="shared" si="121"/>
        <v>3.3374307866453403</v>
      </c>
      <c r="Z331" s="16">
        <v>118914.11042944786</v>
      </c>
      <c r="AA331" s="32">
        <f t="shared" si="125"/>
        <v>3968.67613113783</v>
      </c>
      <c r="AB331" s="35"/>
      <c r="AC331" s="2">
        <f t="shared" si="112"/>
        <v>362562003.6583651</v>
      </c>
      <c r="AD331" s="6">
        <f t="shared" si="117"/>
        <v>0.38770101274167773</v>
      </c>
      <c r="AE331" s="6">
        <f t="shared" si="118"/>
        <v>1.1617607354048551</v>
      </c>
      <c r="AF331" s="6">
        <f t="shared" si="119"/>
        <v>0.82245031192231</v>
      </c>
      <c r="AG331" s="6">
        <f t="shared" si="120"/>
        <v>2.371912060068843</v>
      </c>
    </row>
    <row r="332" spans="1:33" ht="12.75">
      <c r="A332" s="1" t="s">
        <v>661</v>
      </c>
      <c r="B332" s="1" t="s">
        <v>662</v>
      </c>
      <c r="C332" s="2" t="s">
        <v>648</v>
      </c>
      <c r="D332" s="1"/>
      <c r="E332" s="47">
        <v>578174203</v>
      </c>
      <c r="F332" s="18">
        <v>76.56</v>
      </c>
      <c r="G332" s="4">
        <f t="shared" si="122"/>
        <v>0.7656000000000001</v>
      </c>
      <c r="H332" s="47">
        <v>2836112.32</v>
      </c>
      <c r="I332" s="47">
        <v>148591.73</v>
      </c>
      <c r="J332" s="47">
        <v>0</v>
      </c>
      <c r="K332" s="47">
        <v>129741.38</v>
      </c>
      <c r="L332" s="56">
        <f t="shared" si="115"/>
        <v>3114445.4299999997</v>
      </c>
      <c r="M332" s="47">
        <v>6492440</v>
      </c>
      <c r="N332" s="47">
        <v>0</v>
      </c>
      <c r="O332" s="47">
        <v>0</v>
      </c>
      <c r="P332" s="5">
        <f t="shared" si="113"/>
        <v>6492440</v>
      </c>
      <c r="Q332" s="47">
        <v>3489648</v>
      </c>
      <c r="R332" s="47">
        <v>0</v>
      </c>
      <c r="S332" s="5">
        <f t="shared" si="124"/>
        <v>3489648</v>
      </c>
      <c r="T332" s="5">
        <f t="shared" si="123"/>
        <v>13096533.43</v>
      </c>
      <c r="U332" s="6">
        <f t="shared" si="116"/>
        <v>0.6035634211787896</v>
      </c>
      <c r="V332" s="6">
        <f t="shared" si="110"/>
        <v>1.1229210792028368</v>
      </c>
      <c r="W332" s="6">
        <f t="shared" si="111"/>
        <v>0.53866904020275</v>
      </c>
      <c r="X332" s="70">
        <v>0.004</v>
      </c>
      <c r="Y332" s="14">
        <f t="shared" si="121"/>
        <v>2.2611535405843766</v>
      </c>
      <c r="Z332" s="16">
        <v>269578.37547068315</v>
      </c>
      <c r="AA332" s="32">
        <f t="shared" si="125"/>
        <v>6095.580981605197</v>
      </c>
      <c r="AB332" s="35"/>
      <c r="AC332" s="2">
        <f t="shared" si="112"/>
        <v>755190965.2560083</v>
      </c>
      <c r="AD332" s="6">
        <f t="shared" si="117"/>
        <v>0.41240501717922545</v>
      </c>
      <c r="AE332" s="6">
        <f t="shared" si="118"/>
        <v>0.8597083782376919</v>
      </c>
      <c r="AF332" s="6">
        <f t="shared" si="119"/>
        <v>0.4620881552544814</v>
      </c>
      <c r="AG332" s="6">
        <f t="shared" si="120"/>
        <v>1.7342015506713988</v>
      </c>
    </row>
    <row r="333" spans="1:33" ht="12.75">
      <c r="A333" s="1" t="s">
        <v>663</v>
      </c>
      <c r="B333" s="1" t="s">
        <v>664</v>
      </c>
      <c r="C333" s="2" t="s">
        <v>648</v>
      </c>
      <c r="D333" s="1"/>
      <c r="E333" s="47">
        <v>1232849957</v>
      </c>
      <c r="F333" s="18">
        <v>69.35</v>
      </c>
      <c r="G333" s="4">
        <f t="shared" si="122"/>
        <v>0.6934999999999999</v>
      </c>
      <c r="H333" s="47">
        <v>6711821.4799999995</v>
      </c>
      <c r="I333" s="47">
        <v>351617.99</v>
      </c>
      <c r="J333" s="47">
        <v>0</v>
      </c>
      <c r="K333" s="47">
        <v>307025.33</v>
      </c>
      <c r="L333" s="56">
        <f t="shared" si="115"/>
        <v>7370464.8</v>
      </c>
      <c r="M333" s="47">
        <v>13104300</v>
      </c>
      <c r="N333" s="47">
        <v>5715613.7</v>
      </c>
      <c r="O333" s="47">
        <v>0</v>
      </c>
      <c r="P333" s="5">
        <f t="shared" si="113"/>
        <v>18819913.7</v>
      </c>
      <c r="Q333" s="61">
        <v>2833304.81</v>
      </c>
      <c r="R333" s="47">
        <v>308213</v>
      </c>
      <c r="S333" s="5">
        <f t="shared" si="124"/>
        <v>3141517.81</v>
      </c>
      <c r="T333" s="5">
        <f t="shared" si="123"/>
        <v>29331896.31</v>
      </c>
      <c r="U333" s="6">
        <f t="shared" si="116"/>
        <v>0.2548175300783987</v>
      </c>
      <c r="V333" s="6">
        <f t="shared" si="110"/>
        <v>1.52653723943797</v>
      </c>
      <c r="W333" s="6">
        <f t="shared" si="111"/>
        <v>0.5978395633751885</v>
      </c>
      <c r="X333" s="70">
        <v>0.001</v>
      </c>
      <c r="Y333" s="14">
        <f t="shared" si="121"/>
        <v>2.378194332891557</v>
      </c>
      <c r="Z333" s="16">
        <v>370449.9674267101</v>
      </c>
      <c r="AA333" s="32">
        <f t="shared" si="125"/>
        <v>8810.02013154064</v>
      </c>
      <c r="AB333" s="35"/>
      <c r="AC333" s="2">
        <f t="shared" si="112"/>
        <v>1777721639.5097334</v>
      </c>
      <c r="AD333" s="6">
        <f t="shared" si="117"/>
        <v>0.4146017372006932</v>
      </c>
      <c r="AE333" s="6">
        <f t="shared" si="118"/>
        <v>1.058653575550232</v>
      </c>
      <c r="AF333" s="6">
        <f t="shared" si="119"/>
        <v>0.15937842837877472</v>
      </c>
      <c r="AG333" s="6">
        <f t="shared" si="120"/>
        <v>1.6499712698602946</v>
      </c>
    </row>
    <row r="334" spans="1:33" ht="12.75">
      <c r="A334" s="1" t="s">
        <v>665</v>
      </c>
      <c r="B334" s="1" t="s">
        <v>666</v>
      </c>
      <c r="C334" s="2" t="s">
        <v>648</v>
      </c>
      <c r="D334" s="1"/>
      <c r="E334" s="47">
        <v>571887092</v>
      </c>
      <c r="F334" s="18">
        <v>72.43</v>
      </c>
      <c r="G334" s="4">
        <f t="shared" si="122"/>
        <v>0.7243</v>
      </c>
      <c r="H334" s="47">
        <v>2632415.35</v>
      </c>
      <c r="I334" s="47">
        <v>137920.7</v>
      </c>
      <c r="J334" s="47">
        <v>0</v>
      </c>
      <c r="K334" s="47">
        <v>120436.16</v>
      </c>
      <c r="L334" s="56">
        <f t="shared" si="115"/>
        <v>2890772.2100000004</v>
      </c>
      <c r="M334" s="47">
        <v>729219</v>
      </c>
      <c r="N334" s="47">
        <v>0</v>
      </c>
      <c r="O334" s="47">
        <v>0</v>
      </c>
      <c r="P334" s="5">
        <f t="shared" si="113"/>
        <v>729219</v>
      </c>
      <c r="Q334" s="47">
        <v>2194326.89</v>
      </c>
      <c r="R334" s="47">
        <v>0</v>
      </c>
      <c r="S334" s="5">
        <f t="shared" si="124"/>
        <v>2194326.89</v>
      </c>
      <c r="T334" s="5">
        <f t="shared" si="123"/>
        <v>5814318.100000001</v>
      </c>
      <c r="U334" s="6">
        <f t="shared" si="116"/>
        <v>0.3836993211939815</v>
      </c>
      <c r="V334" s="6">
        <f t="shared" si="110"/>
        <v>0.12751100876394672</v>
      </c>
      <c r="W334" s="6">
        <f t="shared" si="111"/>
        <v>0.5054795344113135</v>
      </c>
      <c r="X334" s="70"/>
      <c r="Y334" s="14">
        <f t="shared" si="121"/>
        <v>1.0166898643692417</v>
      </c>
      <c r="Z334" s="16">
        <v>628697.1130536131</v>
      </c>
      <c r="AA334" s="32">
        <f t="shared" si="125"/>
        <v>6391.899825998117</v>
      </c>
      <c r="AB334" s="35"/>
      <c r="AC334" s="2">
        <f t="shared" si="112"/>
        <v>789572127.5714482</v>
      </c>
      <c r="AD334" s="6">
        <f t="shared" si="117"/>
        <v>0.36611882677411445</v>
      </c>
      <c r="AE334" s="6">
        <f t="shared" si="118"/>
        <v>0.09235622364772661</v>
      </c>
      <c r="AF334" s="6">
        <f t="shared" si="119"/>
        <v>0.2779134183408008</v>
      </c>
      <c r="AG334" s="6">
        <f t="shared" si="120"/>
        <v>0.7363884687626419</v>
      </c>
    </row>
    <row r="335" spans="1:33" ht="12.75">
      <c r="A335" s="1" t="s">
        <v>667</v>
      </c>
      <c r="B335" s="1" t="s">
        <v>668</v>
      </c>
      <c r="C335" s="2" t="s">
        <v>648</v>
      </c>
      <c r="D335" s="1"/>
      <c r="E335" s="47">
        <v>1009819320</v>
      </c>
      <c r="F335" s="18">
        <v>89.64</v>
      </c>
      <c r="G335" s="4">
        <f t="shared" si="122"/>
        <v>0.8964</v>
      </c>
      <c r="H335" s="47">
        <v>4644410.71</v>
      </c>
      <c r="I335" s="47">
        <v>243320.33</v>
      </c>
      <c r="J335" s="47">
        <v>0</v>
      </c>
      <c r="K335" s="47">
        <v>212311.27</v>
      </c>
      <c r="L335" s="56">
        <f t="shared" si="115"/>
        <v>5100042.31</v>
      </c>
      <c r="M335" s="47">
        <v>9843783</v>
      </c>
      <c r="N335" s="47">
        <v>6955534.7</v>
      </c>
      <c r="O335" s="47">
        <v>0</v>
      </c>
      <c r="P335" s="5">
        <f t="shared" si="113"/>
        <v>16799317.7</v>
      </c>
      <c r="Q335" s="47">
        <v>8206128</v>
      </c>
      <c r="R335" s="47">
        <v>0</v>
      </c>
      <c r="S335" s="5">
        <f t="shared" si="124"/>
        <v>8206128</v>
      </c>
      <c r="T335" s="5">
        <f t="shared" si="123"/>
        <v>30105488.009999998</v>
      </c>
      <c r="U335" s="6">
        <f t="shared" si="116"/>
        <v>0.8126332936470259</v>
      </c>
      <c r="V335" s="6">
        <f t="shared" si="110"/>
        <v>1.6635963847473227</v>
      </c>
      <c r="W335" s="6">
        <f t="shared" si="111"/>
        <v>0.5050450322142777</v>
      </c>
      <c r="X335" s="70">
        <v>0.005</v>
      </c>
      <c r="Y335" s="14">
        <f t="shared" si="121"/>
        <v>2.9762747106086263</v>
      </c>
      <c r="Z335" s="16">
        <v>145501.25237191652</v>
      </c>
      <c r="AA335" s="32">
        <f t="shared" si="125"/>
        <v>4330.516977964185</v>
      </c>
      <c r="AB335" s="35"/>
      <c r="AC335" s="2">
        <f t="shared" si="112"/>
        <v>1126527576.974565</v>
      </c>
      <c r="AD335" s="6">
        <f t="shared" si="117"/>
        <v>0.45272236687687845</v>
      </c>
      <c r="AE335" s="6">
        <f t="shared" si="118"/>
        <v>1.4912477992875002</v>
      </c>
      <c r="AF335" s="6">
        <f t="shared" si="119"/>
        <v>0.7284444844251939</v>
      </c>
      <c r="AG335" s="6">
        <f t="shared" si="120"/>
        <v>2.6724146505895727</v>
      </c>
    </row>
    <row r="336" spans="1:33" ht="12.75">
      <c r="A336" s="1" t="s">
        <v>669</v>
      </c>
      <c r="B336" s="1" t="s">
        <v>670</v>
      </c>
      <c r="C336" s="2" t="s">
        <v>648</v>
      </c>
      <c r="D336" s="1"/>
      <c r="E336" s="47">
        <v>90878080</v>
      </c>
      <c r="F336" s="18">
        <v>82.73</v>
      </c>
      <c r="G336" s="4">
        <f t="shared" si="122"/>
        <v>0.8273</v>
      </c>
      <c r="H336" s="47">
        <v>434576.53</v>
      </c>
      <c r="I336" s="47">
        <v>22769.05</v>
      </c>
      <c r="J336" s="47">
        <v>7434.17</v>
      </c>
      <c r="K336" s="47">
        <v>19882.75</v>
      </c>
      <c r="L336" s="56">
        <f t="shared" si="115"/>
        <v>484662.5</v>
      </c>
      <c r="M336" s="47">
        <v>1323448.61</v>
      </c>
      <c r="N336" s="47">
        <v>332929.68</v>
      </c>
      <c r="O336" s="47">
        <v>0</v>
      </c>
      <c r="P336" s="5">
        <f t="shared" si="113"/>
        <v>1656378.29</v>
      </c>
      <c r="Q336" s="47">
        <v>487498</v>
      </c>
      <c r="R336" s="47">
        <v>0</v>
      </c>
      <c r="S336" s="5">
        <f t="shared" si="124"/>
        <v>487498</v>
      </c>
      <c r="T336" s="5">
        <f t="shared" si="123"/>
        <v>2628538.79</v>
      </c>
      <c r="U336" s="6">
        <f t="shared" si="116"/>
        <v>0.5364307872701536</v>
      </c>
      <c r="V336" s="6">
        <f t="shared" si="110"/>
        <v>1.8226378572258568</v>
      </c>
      <c r="W336" s="6">
        <f t="shared" si="111"/>
        <v>0.5333106729367522</v>
      </c>
      <c r="X336" s="70"/>
      <c r="Y336" s="14">
        <f t="shared" si="121"/>
        <v>2.8923793174327628</v>
      </c>
      <c r="Z336" s="16">
        <v>124602.97951582867</v>
      </c>
      <c r="AA336" s="32">
        <f t="shared" si="125"/>
        <v>3603.990808420811</v>
      </c>
      <c r="AB336" s="35"/>
      <c r="AC336" s="2">
        <f t="shared" si="112"/>
        <v>109849002.78012812</v>
      </c>
      <c r="AD336" s="6">
        <f t="shared" si="117"/>
        <v>0.4412079197205751</v>
      </c>
      <c r="AE336" s="6">
        <f t="shared" si="118"/>
        <v>1.5078682992829515</v>
      </c>
      <c r="AF336" s="6">
        <f t="shared" si="119"/>
        <v>0.44378919030859815</v>
      </c>
      <c r="AG336" s="6">
        <f t="shared" si="120"/>
        <v>2.3928654093121247</v>
      </c>
    </row>
    <row r="337" spans="1:33" ht="12.75">
      <c r="A337" s="1" t="s">
        <v>671</v>
      </c>
      <c r="B337" s="1" t="s">
        <v>672</v>
      </c>
      <c r="C337" s="2" t="s">
        <v>648</v>
      </c>
      <c r="D337" s="1"/>
      <c r="E337" s="47">
        <v>533150504</v>
      </c>
      <c r="F337" s="18">
        <v>67.17</v>
      </c>
      <c r="G337" s="4">
        <f t="shared" si="122"/>
        <v>0.6717</v>
      </c>
      <c r="H337" s="47">
        <v>2994789.56</v>
      </c>
      <c r="I337" s="47">
        <v>156905.67</v>
      </c>
      <c r="J337" s="47">
        <v>0</v>
      </c>
      <c r="K337" s="47">
        <v>137014.74</v>
      </c>
      <c r="L337" s="56">
        <f t="shared" si="115"/>
        <v>3288709.9699999997</v>
      </c>
      <c r="M337" s="47">
        <v>7594305</v>
      </c>
      <c r="N337" s="47">
        <v>2772651.12</v>
      </c>
      <c r="O337" s="47">
        <v>0</v>
      </c>
      <c r="P337" s="5">
        <f t="shared" si="113"/>
        <v>10366956.120000001</v>
      </c>
      <c r="Q337" s="47">
        <v>3475796.21</v>
      </c>
      <c r="R337" s="47">
        <v>0</v>
      </c>
      <c r="S337" s="5">
        <f t="shared" si="124"/>
        <v>3475796.21</v>
      </c>
      <c r="T337" s="5">
        <f t="shared" si="123"/>
        <v>17131462.3</v>
      </c>
      <c r="U337" s="6">
        <f t="shared" si="116"/>
        <v>0.6519352760473054</v>
      </c>
      <c r="V337" s="6">
        <f t="shared" si="110"/>
        <v>1.9444708468286473</v>
      </c>
      <c r="W337" s="6">
        <f t="shared" si="111"/>
        <v>0.616844576780143</v>
      </c>
      <c r="X337" s="70">
        <v>0.003</v>
      </c>
      <c r="Y337" s="14">
        <f t="shared" si="121"/>
        <v>3.2102506996560956</v>
      </c>
      <c r="Z337" s="16">
        <v>252275.8225324028</v>
      </c>
      <c r="AA337" s="32">
        <f t="shared" si="125"/>
        <v>8098.686357909631</v>
      </c>
      <c r="AB337" s="35"/>
      <c r="AC337" s="2">
        <f t="shared" si="112"/>
        <v>793733071.3115975</v>
      </c>
      <c r="AD337" s="6">
        <f t="shared" si="117"/>
        <v>0.4143345022232221</v>
      </c>
      <c r="AE337" s="6">
        <f t="shared" si="118"/>
        <v>1.3061010678148024</v>
      </c>
      <c r="AF337" s="6">
        <f t="shared" si="119"/>
        <v>0.43790492492097505</v>
      </c>
      <c r="AG337" s="6">
        <f t="shared" si="120"/>
        <v>2.1583404949589995</v>
      </c>
    </row>
    <row r="338" spans="1:33" ht="12.75">
      <c r="A338" s="1" t="s">
        <v>673</v>
      </c>
      <c r="B338" s="1" t="s">
        <v>674</v>
      </c>
      <c r="C338" s="2" t="s">
        <v>648</v>
      </c>
      <c r="D338" s="1"/>
      <c r="E338" s="47">
        <v>66367411</v>
      </c>
      <c r="F338" s="18">
        <v>82.94</v>
      </c>
      <c r="G338" s="4">
        <f t="shared" si="122"/>
        <v>0.8294</v>
      </c>
      <c r="H338" s="47">
        <v>304994.28</v>
      </c>
      <c r="I338" s="47">
        <v>15979.73</v>
      </c>
      <c r="J338" s="47">
        <v>5217.38</v>
      </c>
      <c r="K338" s="47">
        <v>13954</v>
      </c>
      <c r="L338" s="56">
        <f t="shared" si="115"/>
        <v>340145.39</v>
      </c>
      <c r="M338" s="47">
        <v>1204921</v>
      </c>
      <c r="N338" s="47">
        <v>295890.86</v>
      </c>
      <c r="O338" s="47">
        <v>0</v>
      </c>
      <c r="P338" s="5">
        <f t="shared" si="113"/>
        <v>1500811.8599999999</v>
      </c>
      <c r="Q338" s="47">
        <v>141056.22</v>
      </c>
      <c r="R338" s="47">
        <v>0</v>
      </c>
      <c r="S338" s="5">
        <f t="shared" si="124"/>
        <v>141056.22</v>
      </c>
      <c r="T338" s="5">
        <f t="shared" si="123"/>
        <v>1982013.47</v>
      </c>
      <c r="U338" s="6">
        <f t="shared" si="116"/>
        <v>0.21253837971772022</v>
      </c>
      <c r="V338" s="6">
        <f t="shared" si="110"/>
        <v>2.2613687009728314</v>
      </c>
      <c r="W338" s="6">
        <f t="shared" si="111"/>
        <v>0.5125186968646404</v>
      </c>
      <c r="X338" s="70"/>
      <c r="Y338" s="14">
        <f t="shared" si="121"/>
        <v>2.986425777555192</v>
      </c>
      <c r="Z338" s="16">
        <v>124845.86894586895</v>
      </c>
      <c r="AA338" s="32">
        <f t="shared" si="125"/>
        <v>3728.429212412202</v>
      </c>
      <c r="AB338" s="35"/>
      <c r="AC338" s="2">
        <f t="shared" si="112"/>
        <v>80018580.90185677</v>
      </c>
      <c r="AD338" s="6">
        <f t="shared" si="117"/>
        <v>0.42508300717953273</v>
      </c>
      <c r="AE338" s="6">
        <f t="shared" si="118"/>
        <v>1.875579200586866</v>
      </c>
      <c r="AF338" s="6">
        <f t="shared" si="119"/>
        <v>0.1762793321378771</v>
      </c>
      <c r="AG338" s="6">
        <f t="shared" si="120"/>
        <v>2.476941539904276</v>
      </c>
    </row>
    <row r="339" spans="1:33" ht="12.75">
      <c r="A339" s="1" t="s">
        <v>675</v>
      </c>
      <c r="B339" s="1" t="s">
        <v>676</v>
      </c>
      <c r="C339" s="2" t="s">
        <v>648</v>
      </c>
      <c r="D339" s="1"/>
      <c r="E339" s="47">
        <v>469290676</v>
      </c>
      <c r="F339" s="18">
        <v>84.26</v>
      </c>
      <c r="G339" s="4">
        <f t="shared" si="122"/>
        <v>0.8426</v>
      </c>
      <c r="H339" s="47">
        <v>2190216.58</v>
      </c>
      <c r="I339" s="47">
        <v>0</v>
      </c>
      <c r="J339" s="47">
        <v>0</v>
      </c>
      <c r="K339" s="47">
        <v>100190.26</v>
      </c>
      <c r="L339" s="56">
        <f t="shared" si="115"/>
        <v>2290406.84</v>
      </c>
      <c r="M339" s="47">
        <v>4622122</v>
      </c>
      <c r="N339" s="47">
        <v>2448101.15</v>
      </c>
      <c r="O339" s="47">
        <v>0</v>
      </c>
      <c r="P339" s="5">
        <f t="shared" si="113"/>
        <v>7070223.15</v>
      </c>
      <c r="Q339" s="47">
        <v>4824368.55</v>
      </c>
      <c r="R339" s="47">
        <v>0</v>
      </c>
      <c r="S339" s="5">
        <f t="shared" si="124"/>
        <v>4824368.55</v>
      </c>
      <c r="T339" s="5">
        <f t="shared" si="123"/>
        <v>14184998.54</v>
      </c>
      <c r="U339" s="6">
        <f t="shared" si="116"/>
        <v>1.0280128706413931</v>
      </c>
      <c r="V339" s="6">
        <f t="shared" si="110"/>
        <v>1.5065765231610952</v>
      </c>
      <c r="W339" s="6">
        <f t="shared" si="111"/>
        <v>0.48805718015160393</v>
      </c>
      <c r="X339" s="70"/>
      <c r="Y339" s="14">
        <f t="shared" si="121"/>
        <v>3.022646573954092</v>
      </c>
      <c r="Z339" s="16">
        <v>113362.59910375733</v>
      </c>
      <c r="AA339" s="32">
        <f t="shared" si="125"/>
        <v>3426.5507179550327</v>
      </c>
      <c r="AB339" s="35"/>
      <c r="AC339" s="2">
        <f t="shared" si="112"/>
        <v>556955466.4134821</v>
      </c>
      <c r="AD339" s="6">
        <f t="shared" si="117"/>
        <v>0.4112369799957415</v>
      </c>
      <c r="AE339" s="6">
        <f t="shared" si="118"/>
        <v>1.2694413784155387</v>
      </c>
      <c r="AF339" s="6">
        <f t="shared" si="119"/>
        <v>0.8662036448024379</v>
      </c>
      <c r="AG339" s="6">
        <f t="shared" si="120"/>
        <v>2.5468820032137183</v>
      </c>
    </row>
    <row r="340" spans="1:33" ht="12.75">
      <c r="A340" s="1" t="s">
        <v>677</v>
      </c>
      <c r="B340" s="1" t="s">
        <v>678</v>
      </c>
      <c r="C340" s="2" t="s">
        <v>648</v>
      </c>
      <c r="D340" s="1"/>
      <c r="E340" s="47">
        <v>2706959416</v>
      </c>
      <c r="F340" s="18">
        <v>81.87</v>
      </c>
      <c r="G340" s="4">
        <f t="shared" si="122"/>
        <v>0.8187000000000001</v>
      </c>
      <c r="H340" s="47">
        <v>12599279.78</v>
      </c>
      <c r="I340" s="47">
        <v>660118.57</v>
      </c>
      <c r="J340" s="47">
        <v>0</v>
      </c>
      <c r="K340" s="47">
        <v>576397.92</v>
      </c>
      <c r="L340" s="56">
        <f t="shared" si="115"/>
        <v>13835796.27</v>
      </c>
      <c r="M340" s="47">
        <v>33026395</v>
      </c>
      <c r="N340" s="47">
        <v>11996038.7</v>
      </c>
      <c r="O340" s="47">
        <v>0</v>
      </c>
      <c r="P340" s="5">
        <f t="shared" si="113"/>
        <v>45022433.7</v>
      </c>
      <c r="Q340" s="61">
        <v>5841142</v>
      </c>
      <c r="R340" s="47">
        <v>270696</v>
      </c>
      <c r="S340" s="5">
        <f t="shared" si="124"/>
        <v>6111838</v>
      </c>
      <c r="T340" s="5">
        <f t="shared" si="123"/>
        <v>64970067.97</v>
      </c>
      <c r="U340" s="6">
        <f t="shared" si="116"/>
        <v>0.22578240234688468</v>
      </c>
      <c r="V340" s="6">
        <f t="shared" si="110"/>
        <v>1.6632105170800244</v>
      </c>
      <c r="W340" s="6">
        <f t="shared" si="111"/>
        <v>0.5111194570639251</v>
      </c>
      <c r="X340" s="70"/>
      <c r="Y340" s="14">
        <f t="shared" si="121"/>
        <v>2.400112376490834</v>
      </c>
      <c r="Z340" s="16">
        <v>180300.61728395062</v>
      </c>
      <c r="AA340" s="32">
        <f t="shared" si="125"/>
        <v>4327.41743032147</v>
      </c>
      <c r="AB340" s="35"/>
      <c r="AC340" s="2">
        <f aca="true" t="shared" si="126" ref="AC340:AC355">E340/G340</f>
        <v>3306411892.02394</v>
      </c>
      <c r="AD340" s="6">
        <f t="shared" si="117"/>
        <v>0.4184534994982355</v>
      </c>
      <c r="AE340" s="6">
        <f t="shared" si="118"/>
        <v>1.361670450333416</v>
      </c>
      <c r="AF340" s="6">
        <f t="shared" si="119"/>
        <v>0.17666105103512939</v>
      </c>
      <c r="AG340" s="6">
        <f t="shared" si="120"/>
        <v>1.9649720026330457</v>
      </c>
    </row>
    <row r="341" spans="1:33" ht="13.5" customHeight="1">
      <c r="A341" s="1" t="s">
        <v>679</v>
      </c>
      <c r="B341" s="1" t="s">
        <v>680</v>
      </c>
      <c r="C341" s="2" t="s">
        <v>648</v>
      </c>
      <c r="D341" s="3" t="s">
        <v>55</v>
      </c>
      <c r="E341" s="47">
        <v>223539891</v>
      </c>
      <c r="F341" s="18">
        <v>73.43</v>
      </c>
      <c r="G341" s="4">
        <f t="shared" si="122"/>
        <v>0.7343000000000001</v>
      </c>
      <c r="H341" s="47">
        <v>1147935.9</v>
      </c>
      <c r="I341" s="47">
        <v>60142.78</v>
      </c>
      <c r="J341" s="47">
        <v>0</v>
      </c>
      <c r="K341" s="47">
        <v>52513.86</v>
      </c>
      <c r="L341" s="56">
        <f t="shared" si="115"/>
        <v>1260592.54</v>
      </c>
      <c r="M341" s="47">
        <v>2469429</v>
      </c>
      <c r="N341" s="47">
        <v>2343807.49</v>
      </c>
      <c r="O341" s="47">
        <v>0</v>
      </c>
      <c r="P341" s="5">
        <f t="shared" si="113"/>
        <v>4813236.49</v>
      </c>
      <c r="Q341" s="47">
        <v>3752179.83</v>
      </c>
      <c r="R341" s="47">
        <v>0</v>
      </c>
      <c r="S341" s="5">
        <f t="shared" si="124"/>
        <v>3752179.83</v>
      </c>
      <c r="T341" s="5">
        <f t="shared" si="123"/>
        <v>9826008.86</v>
      </c>
      <c r="U341" s="6">
        <f t="shared" si="116"/>
        <v>1.6785280753313065</v>
      </c>
      <c r="V341" s="6">
        <f t="shared" si="110"/>
        <v>2.1531890654809347</v>
      </c>
      <c r="W341" s="6">
        <f t="shared" si="111"/>
        <v>0.563922857061785</v>
      </c>
      <c r="X341" s="70">
        <v>0.006</v>
      </c>
      <c r="Y341" s="14">
        <f t="shared" si="121"/>
        <v>4.389639997874025</v>
      </c>
      <c r="Z341" s="16">
        <v>87609.11778080947</v>
      </c>
      <c r="AA341" s="32">
        <f t="shared" si="125"/>
        <v>3845.724875890977</v>
      </c>
      <c r="AB341" s="35"/>
      <c r="AC341" s="2">
        <f t="shared" si="126"/>
        <v>304425835.4895819</v>
      </c>
      <c r="AD341" s="6">
        <f t="shared" si="117"/>
        <v>0.4140885539404688</v>
      </c>
      <c r="AE341" s="6">
        <f t="shared" si="118"/>
        <v>1.5810867307826506</v>
      </c>
      <c r="AF341" s="6">
        <f t="shared" si="119"/>
        <v>1.2325431657157784</v>
      </c>
      <c r="AG341" s="6">
        <f t="shared" si="120"/>
        <v>3.2277184504388976</v>
      </c>
    </row>
    <row r="342" spans="1:33" ht="12.75">
      <c r="A342" s="1" t="s">
        <v>681</v>
      </c>
      <c r="B342" s="1" t="s">
        <v>682</v>
      </c>
      <c r="C342" s="2" t="s">
        <v>648</v>
      </c>
      <c r="D342" s="1"/>
      <c r="E342" s="47">
        <v>1870498323</v>
      </c>
      <c r="F342" s="18">
        <v>70.6</v>
      </c>
      <c r="G342" s="4">
        <f t="shared" si="122"/>
        <v>0.706</v>
      </c>
      <c r="H342" s="47">
        <v>10293658.45</v>
      </c>
      <c r="I342" s="47">
        <v>539285.15</v>
      </c>
      <c r="J342" s="47">
        <v>0</v>
      </c>
      <c r="K342" s="47">
        <v>470903.66</v>
      </c>
      <c r="L342" s="56">
        <f t="shared" si="115"/>
        <v>11303847.26</v>
      </c>
      <c r="M342" s="47">
        <v>31966816</v>
      </c>
      <c r="N342" s="47">
        <v>0</v>
      </c>
      <c r="O342" s="47">
        <v>0</v>
      </c>
      <c r="P342" s="5">
        <f t="shared" si="113"/>
        <v>31966816</v>
      </c>
      <c r="Q342" s="47">
        <v>5670145.29</v>
      </c>
      <c r="R342" s="47">
        <v>467624</v>
      </c>
      <c r="S342" s="5">
        <f t="shared" si="124"/>
        <v>6137769.29</v>
      </c>
      <c r="T342" s="5">
        <f t="shared" si="123"/>
        <v>49408432.55</v>
      </c>
      <c r="U342" s="6">
        <f t="shared" si="116"/>
        <v>0.32813551418511483</v>
      </c>
      <c r="V342" s="6">
        <f t="shared" si="110"/>
        <v>1.7089999818192834</v>
      </c>
      <c r="W342" s="6">
        <f t="shared" si="111"/>
        <v>0.6043227690185958</v>
      </c>
      <c r="X342" s="70"/>
      <c r="Y342" s="14">
        <f t="shared" si="121"/>
        <v>2.641458265022994</v>
      </c>
      <c r="Z342" s="16">
        <v>302470.64348345954</v>
      </c>
      <c r="AA342" s="32">
        <f t="shared" si="125"/>
        <v>7989.635811562075</v>
      </c>
      <c r="AB342" s="35"/>
      <c r="AC342" s="2">
        <f t="shared" si="126"/>
        <v>2649431052.4079323</v>
      </c>
      <c r="AD342" s="6">
        <f t="shared" si="117"/>
        <v>0.4266518749271287</v>
      </c>
      <c r="AE342" s="6">
        <f t="shared" si="118"/>
        <v>1.206553987164414</v>
      </c>
      <c r="AF342" s="6">
        <f t="shared" si="119"/>
        <v>0.21401369493449152</v>
      </c>
      <c r="AG342" s="6">
        <f t="shared" si="120"/>
        <v>1.8648695351062334</v>
      </c>
    </row>
    <row r="343" spans="1:33" ht="12.75">
      <c r="A343" s="1" t="s">
        <v>683</v>
      </c>
      <c r="B343" s="1" t="s">
        <v>684</v>
      </c>
      <c r="C343" s="2" t="s">
        <v>648</v>
      </c>
      <c r="D343" s="1"/>
      <c r="E343" s="47">
        <v>2617173673</v>
      </c>
      <c r="F343" s="18">
        <v>82.93</v>
      </c>
      <c r="G343" s="4">
        <f t="shared" si="122"/>
        <v>0.8293</v>
      </c>
      <c r="H343" s="47">
        <v>12258250.71</v>
      </c>
      <c r="I343" s="47">
        <v>642247.93</v>
      </c>
      <c r="J343" s="47">
        <v>209673.21</v>
      </c>
      <c r="K343" s="47">
        <v>560836.05</v>
      </c>
      <c r="L343" s="56">
        <f t="shared" si="115"/>
        <v>13671007.900000002</v>
      </c>
      <c r="M343" s="47">
        <v>41134024.5</v>
      </c>
      <c r="N343" s="47">
        <v>12898558.93</v>
      </c>
      <c r="O343" s="47">
        <v>0</v>
      </c>
      <c r="P343" s="5">
        <f t="shared" si="113"/>
        <v>54032583.43</v>
      </c>
      <c r="Q343" s="47">
        <v>6830000</v>
      </c>
      <c r="R343" s="47">
        <v>261719.43</v>
      </c>
      <c r="S343" s="5">
        <f t="shared" si="124"/>
        <v>7091719.43</v>
      </c>
      <c r="T343" s="5">
        <f t="shared" si="123"/>
        <v>74795310.75999999</v>
      </c>
      <c r="U343" s="6">
        <f t="shared" si="116"/>
        <v>0.27096862172967456</v>
      </c>
      <c r="V343" s="6">
        <f t="shared" si="110"/>
        <v>2.064539468183776</v>
      </c>
      <c r="W343" s="6">
        <f t="shared" si="111"/>
        <v>0.522357688411609</v>
      </c>
      <c r="X343" s="70">
        <v>0.014</v>
      </c>
      <c r="Y343" s="14">
        <f t="shared" si="121"/>
        <v>2.8438657783250596</v>
      </c>
      <c r="Z343" s="16">
        <v>145846.4696611505</v>
      </c>
      <c r="AA343" s="32">
        <f t="shared" si="125"/>
        <v>4147.6778395887</v>
      </c>
      <c r="AB343" s="35"/>
      <c r="AC343" s="2">
        <f t="shared" si="126"/>
        <v>3155882880.742795</v>
      </c>
      <c r="AD343" s="6">
        <f t="shared" si="117"/>
        <v>0.4331912309997473</v>
      </c>
      <c r="AE343" s="6">
        <f t="shared" si="118"/>
        <v>1.7121225809648057</v>
      </c>
      <c r="AF343" s="6">
        <f t="shared" si="119"/>
        <v>0.21642121263994543</v>
      </c>
      <c r="AG343" s="6">
        <f t="shared" si="120"/>
        <v>2.3700280899649715</v>
      </c>
    </row>
    <row r="344" spans="1:33" ht="12.75">
      <c r="A344" s="1" t="s">
        <v>685</v>
      </c>
      <c r="B344" s="1" t="s">
        <v>686</v>
      </c>
      <c r="C344" s="2" t="s">
        <v>648</v>
      </c>
      <c r="D344" s="1"/>
      <c r="E344" s="47">
        <v>87694474</v>
      </c>
      <c r="F344" s="18">
        <v>69.15</v>
      </c>
      <c r="G344" s="4">
        <f t="shared" si="122"/>
        <v>0.6915</v>
      </c>
      <c r="H344" s="47">
        <v>473359.59</v>
      </c>
      <c r="I344" s="47">
        <v>24800.42</v>
      </c>
      <c r="J344" s="47">
        <v>0</v>
      </c>
      <c r="K344" s="47">
        <v>21655.77</v>
      </c>
      <c r="L344" s="56">
        <f t="shared" si="115"/>
        <v>519815.78</v>
      </c>
      <c r="M344" s="47">
        <v>253146</v>
      </c>
      <c r="N344" s="47">
        <v>0</v>
      </c>
      <c r="O344" s="47">
        <v>0</v>
      </c>
      <c r="P344" s="5">
        <f t="shared" si="113"/>
        <v>253146</v>
      </c>
      <c r="Q344" s="47">
        <v>1140642.25</v>
      </c>
      <c r="R344" s="47">
        <v>0</v>
      </c>
      <c r="S344" s="5">
        <f t="shared" si="124"/>
        <v>1140642.25</v>
      </c>
      <c r="T344" s="5">
        <f t="shared" si="123"/>
        <v>1913604.03</v>
      </c>
      <c r="U344" s="6">
        <f t="shared" si="116"/>
        <v>1.300700258490632</v>
      </c>
      <c r="V344" s="6">
        <f t="shared" si="110"/>
        <v>0.2886681320421627</v>
      </c>
      <c r="W344" s="6">
        <f t="shared" si="111"/>
        <v>0.5927577375057863</v>
      </c>
      <c r="X344" s="70"/>
      <c r="Y344" s="14">
        <f t="shared" si="121"/>
        <v>2.182126128038581</v>
      </c>
      <c r="Z344" s="16">
        <v>221349.6183206107</v>
      </c>
      <c r="AA344" s="32">
        <f t="shared" si="125"/>
        <v>4830.12785568772</v>
      </c>
      <c r="AB344" s="35"/>
      <c r="AC344" s="2">
        <f t="shared" si="126"/>
        <v>126817749.81923355</v>
      </c>
      <c r="AD344" s="6">
        <f t="shared" si="117"/>
        <v>0.40989197548525125</v>
      </c>
      <c r="AE344" s="6">
        <f t="shared" si="118"/>
        <v>0.19961401330715547</v>
      </c>
      <c r="AF344" s="6">
        <f t="shared" si="119"/>
        <v>0.8994342287462719</v>
      </c>
      <c r="AG344" s="6">
        <f t="shared" si="120"/>
        <v>1.5089402175386786</v>
      </c>
    </row>
    <row r="345" spans="1:33" ht="12.75">
      <c r="A345" s="1" t="s">
        <v>687</v>
      </c>
      <c r="B345" s="1" t="s">
        <v>688</v>
      </c>
      <c r="C345" s="2" t="s">
        <v>648</v>
      </c>
      <c r="D345" s="3" t="s">
        <v>55</v>
      </c>
      <c r="E345" s="47">
        <v>268738639</v>
      </c>
      <c r="F345" s="18">
        <v>81.94</v>
      </c>
      <c r="G345" s="4">
        <f t="shared" si="122"/>
        <v>0.8194</v>
      </c>
      <c r="H345" s="47">
        <v>1269175.31</v>
      </c>
      <c r="I345" s="47">
        <v>66495.46</v>
      </c>
      <c r="J345" s="47">
        <v>0</v>
      </c>
      <c r="K345" s="47">
        <v>58061.53</v>
      </c>
      <c r="L345" s="56">
        <f t="shared" si="115"/>
        <v>1393732.3</v>
      </c>
      <c r="M345" s="47">
        <v>4371713</v>
      </c>
      <c r="N345" s="47">
        <v>0</v>
      </c>
      <c r="O345" s="47">
        <v>0</v>
      </c>
      <c r="P345" s="5">
        <f t="shared" si="113"/>
        <v>4371713</v>
      </c>
      <c r="Q345" s="47">
        <v>4886197.17</v>
      </c>
      <c r="R345" s="47">
        <v>0</v>
      </c>
      <c r="S345" s="5">
        <f t="shared" si="124"/>
        <v>4886197.17</v>
      </c>
      <c r="T345" s="5">
        <f t="shared" si="123"/>
        <v>10651642.469999999</v>
      </c>
      <c r="U345" s="6">
        <f t="shared" si="116"/>
        <v>1.8181967387279951</v>
      </c>
      <c r="V345" s="6">
        <f t="shared" si="110"/>
        <v>1.6267526754870556</v>
      </c>
      <c r="W345" s="6">
        <f t="shared" si="111"/>
        <v>0.5186199889923533</v>
      </c>
      <c r="X345" s="70"/>
      <c r="Y345" s="14">
        <f t="shared" si="121"/>
        <v>3.9635694032074036</v>
      </c>
      <c r="Z345" s="16">
        <v>77233.91596638656</v>
      </c>
      <c r="AA345" s="32">
        <f t="shared" si="125"/>
        <v>3061.219862142615</v>
      </c>
      <c r="AB345" s="35"/>
      <c r="AC345" s="2">
        <f t="shared" si="126"/>
        <v>327970025.6285087</v>
      </c>
      <c r="AD345" s="6">
        <f t="shared" si="117"/>
        <v>0.42495721898033423</v>
      </c>
      <c r="AE345" s="6">
        <f t="shared" si="118"/>
        <v>1.3329611422940935</v>
      </c>
      <c r="AF345" s="6">
        <f t="shared" si="119"/>
        <v>1.489830407713719</v>
      </c>
      <c r="AG345" s="6">
        <f t="shared" si="120"/>
        <v>3.2477487689881466</v>
      </c>
    </row>
    <row r="346" spans="1:33" ht="12.75">
      <c r="A346" s="1" t="s">
        <v>689</v>
      </c>
      <c r="B346" s="1" t="s">
        <v>690</v>
      </c>
      <c r="C346" s="2" t="s">
        <v>648</v>
      </c>
      <c r="D346" s="1"/>
      <c r="E346" s="47">
        <v>327061837</v>
      </c>
      <c r="F346" s="18">
        <v>89.34</v>
      </c>
      <c r="G346" s="4">
        <f t="shared" si="122"/>
        <v>0.8934000000000001</v>
      </c>
      <c r="H346" s="47">
        <v>1445548.39</v>
      </c>
      <c r="I346" s="47">
        <v>0</v>
      </c>
      <c r="J346" s="47">
        <v>0</v>
      </c>
      <c r="K346" s="47">
        <v>66116.3</v>
      </c>
      <c r="L346" s="56">
        <f t="shared" si="115"/>
        <v>1511664.69</v>
      </c>
      <c r="M346" s="47">
        <v>6172137</v>
      </c>
      <c r="N346" s="47">
        <v>0</v>
      </c>
      <c r="O346" s="47">
        <v>0</v>
      </c>
      <c r="P346" s="5">
        <f t="shared" si="113"/>
        <v>6172137</v>
      </c>
      <c r="Q346" s="47">
        <v>2881635.74</v>
      </c>
      <c r="R346" s="47">
        <v>0</v>
      </c>
      <c r="S346" s="5">
        <f t="shared" si="124"/>
        <v>2881635.74</v>
      </c>
      <c r="T346" s="5">
        <f t="shared" si="123"/>
        <v>10565437.43</v>
      </c>
      <c r="U346" s="6">
        <f t="shared" si="116"/>
        <v>0.8810675578759133</v>
      </c>
      <c r="V346" s="6">
        <f t="shared" si="110"/>
        <v>1.88714680276195</v>
      </c>
      <c r="W346" s="6">
        <f t="shared" si="111"/>
        <v>0.4621953768332806</v>
      </c>
      <c r="X346" s="70">
        <v>0.005</v>
      </c>
      <c r="Y346" s="14">
        <f t="shared" si="121"/>
        <v>3.225409737471144</v>
      </c>
      <c r="Z346" s="16">
        <v>119440.69218668065</v>
      </c>
      <c r="AA346" s="32">
        <f t="shared" si="125"/>
        <v>3852.4517162921334</v>
      </c>
      <c r="AB346" s="35"/>
      <c r="AC346" s="2">
        <f t="shared" si="126"/>
        <v>366086676.7405417</v>
      </c>
      <c r="AD346" s="6">
        <f t="shared" si="117"/>
        <v>0.41292534966285294</v>
      </c>
      <c r="AE346" s="6">
        <f t="shared" si="118"/>
        <v>1.6859769535875262</v>
      </c>
      <c r="AF346" s="6">
        <f t="shared" si="119"/>
        <v>0.787145756206341</v>
      </c>
      <c r="AG346" s="6">
        <f t="shared" si="120"/>
        <v>2.88604805945672</v>
      </c>
    </row>
    <row r="347" spans="1:33" ht="12.75">
      <c r="A347" s="1" t="s">
        <v>691</v>
      </c>
      <c r="B347" s="1" t="s">
        <v>692</v>
      </c>
      <c r="C347" s="2" t="s">
        <v>648</v>
      </c>
      <c r="D347" s="1"/>
      <c r="E347" s="47">
        <v>634196721</v>
      </c>
      <c r="F347" s="18">
        <v>71.29</v>
      </c>
      <c r="G347" s="4">
        <f t="shared" si="122"/>
        <v>0.7129000000000001</v>
      </c>
      <c r="H347" s="47">
        <v>3357533.86</v>
      </c>
      <c r="I347" s="47">
        <v>175912.71</v>
      </c>
      <c r="J347" s="47">
        <v>0</v>
      </c>
      <c r="K347" s="47">
        <v>153612.24</v>
      </c>
      <c r="L347" s="56">
        <f t="shared" si="115"/>
        <v>3687058.8099999996</v>
      </c>
      <c r="M347" s="47">
        <v>6850323</v>
      </c>
      <c r="N347" s="47">
        <v>3913826.15</v>
      </c>
      <c r="O347" s="47">
        <v>0</v>
      </c>
      <c r="P347" s="5">
        <f t="shared" si="113"/>
        <v>10764149.15</v>
      </c>
      <c r="Q347" s="47">
        <v>4313410.54</v>
      </c>
      <c r="R347" s="47">
        <v>0</v>
      </c>
      <c r="S347" s="5">
        <f t="shared" si="124"/>
        <v>4313410.54</v>
      </c>
      <c r="T347" s="5">
        <f t="shared" si="123"/>
        <v>18764618.5</v>
      </c>
      <c r="U347" s="6">
        <f t="shared" si="116"/>
        <v>0.6801376287784371</v>
      </c>
      <c r="V347" s="6">
        <f t="shared" si="110"/>
        <v>1.6972886792960888</v>
      </c>
      <c r="W347" s="6">
        <f t="shared" si="111"/>
        <v>0.5813746252402966</v>
      </c>
      <c r="X347" s="70"/>
      <c r="Y347" s="14">
        <f t="shared" si="121"/>
        <v>2.9588009333148224</v>
      </c>
      <c r="Z347" s="16">
        <v>252679.6043956044</v>
      </c>
      <c r="AA347" s="32">
        <f t="shared" si="125"/>
        <v>7476.286493153343</v>
      </c>
      <c r="AB347" s="35"/>
      <c r="AC347" s="2">
        <f t="shared" si="126"/>
        <v>889601235.797447</v>
      </c>
      <c r="AD347" s="6">
        <f t="shared" si="117"/>
        <v>0.4144619703338075</v>
      </c>
      <c r="AE347" s="6">
        <f t="shared" si="118"/>
        <v>1.2099970994701816</v>
      </c>
      <c r="AF347" s="6">
        <f t="shared" si="119"/>
        <v>0.48487011555614784</v>
      </c>
      <c r="AG347" s="6">
        <f t="shared" si="120"/>
        <v>2.109329185360137</v>
      </c>
    </row>
    <row r="348" spans="1:33" ht="12.75">
      <c r="A348" s="1" t="s">
        <v>693</v>
      </c>
      <c r="B348" s="1" t="s">
        <v>694</v>
      </c>
      <c r="C348" s="2" t="s">
        <v>648</v>
      </c>
      <c r="D348" s="1"/>
      <c r="E348" s="47">
        <v>34364926</v>
      </c>
      <c r="F348" s="18">
        <v>63.82</v>
      </c>
      <c r="G348" s="4">
        <f t="shared" si="122"/>
        <v>0.6382</v>
      </c>
      <c r="H348" s="47">
        <v>217270.63</v>
      </c>
      <c r="I348" s="47">
        <v>11383.6</v>
      </c>
      <c r="J348" s="47">
        <v>0</v>
      </c>
      <c r="K348" s="47">
        <v>9940.57</v>
      </c>
      <c r="L348" s="56">
        <f t="shared" si="115"/>
        <v>238594.80000000002</v>
      </c>
      <c r="M348" s="47">
        <v>0</v>
      </c>
      <c r="N348" s="47">
        <v>300000.01</v>
      </c>
      <c r="O348" s="47">
        <v>0</v>
      </c>
      <c r="P348" s="5">
        <f t="shared" si="113"/>
        <v>300000.01</v>
      </c>
      <c r="Q348" s="47">
        <v>324000</v>
      </c>
      <c r="R348" s="47">
        <v>0</v>
      </c>
      <c r="S348" s="5">
        <f t="shared" si="124"/>
        <v>324000</v>
      </c>
      <c r="T348" s="5">
        <f t="shared" si="123"/>
        <v>862594.81</v>
      </c>
      <c r="U348" s="6">
        <f t="shared" si="116"/>
        <v>0.9428217596045457</v>
      </c>
      <c r="V348" s="6">
        <f t="shared" si="110"/>
        <v>0.8729831398443867</v>
      </c>
      <c r="W348" s="6">
        <f t="shared" si="111"/>
        <v>0.6942974357052305</v>
      </c>
      <c r="X348" s="70"/>
      <c r="Y348" s="14">
        <f t="shared" si="121"/>
        <v>2.510102335154163</v>
      </c>
      <c r="Z348" s="16">
        <v>233663.7037037037</v>
      </c>
      <c r="AA348" s="32">
        <f t="shared" si="125"/>
        <v>5865.1980830743705</v>
      </c>
      <c r="AB348" s="35"/>
      <c r="AC348" s="2">
        <f t="shared" si="126"/>
        <v>53846640.55155124</v>
      </c>
      <c r="AD348" s="6">
        <f t="shared" si="117"/>
        <v>0.44310062346707807</v>
      </c>
      <c r="AE348" s="6">
        <f t="shared" si="118"/>
        <v>0.5571378398486876</v>
      </c>
      <c r="AF348" s="6">
        <f t="shared" si="119"/>
        <v>0.601708846979621</v>
      </c>
      <c r="AG348" s="6">
        <f t="shared" si="120"/>
        <v>1.6019473102953867</v>
      </c>
    </row>
    <row r="349" spans="1:33" ht="12.75">
      <c r="A349" s="1" t="s">
        <v>695</v>
      </c>
      <c r="B349" s="1" t="s">
        <v>696</v>
      </c>
      <c r="C349" s="2" t="s">
        <v>648</v>
      </c>
      <c r="D349" s="1"/>
      <c r="E349" s="47">
        <v>1328677983</v>
      </c>
      <c r="F349" s="18">
        <v>79.87</v>
      </c>
      <c r="G349" s="4">
        <f t="shared" si="122"/>
        <v>0.7987000000000001</v>
      </c>
      <c r="H349" s="47">
        <v>6540189.62</v>
      </c>
      <c r="I349" s="47">
        <v>0</v>
      </c>
      <c r="J349" s="47">
        <v>0</v>
      </c>
      <c r="K349" s="47">
        <v>299206.94</v>
      </c>
      <c r="L349" s="56">
        <f t="shared" si="115"/>
        <v>6839396.5600000005</v>
      </c>
      <c r="M349" s="47">
        <v>21670795</v>
      </c>
      <c r="N349" s="47">
        <v>0</v>
      </c>
      <c r="O349" s="47">
        <v>0</v>
      </c>
      <c r="P349" s="5">
        <f t="shared" si="113"/>
        <v>21670795</v>
      </c>
      <c r="Q349" s="47">
        <v>17152976.9</v>
      </c>
      <c r="R349" s="47">
        <v>0</v>
      </c>
      <c r="S349" s="5">
        <f t="shared" si="124"/>
        <v>17152976.9</v>
      </c>
      <c r="T349" s="5">
        <f t="shared" si="123"/>
        <v>45663168.46</v>
      </c>
      <c r="U349" s="6">
        <f t="shared" si="116"/>
        <v>1.2909807432249742</v>
      </c>
      <c r="V349" s="6">
        <f t="shared" si="110"/>
        <v>1.6310042972993253</v>
      </c>
      <c r="W349" s="6">
        <f t="shared" si="111"/>
        <v>0.5147520051892062</v>
      </c>
      <c r="X349" s="70"/>
      <c r="Y349" s="14">
        <f t="shared" si="121"/>
        <v>3.436737045713506</v>
      </c>
      <c r="Z349" s="16">
        <v>132885.31020680454</v>
      </c>
      <c r="AA349" s="32">
        <f t="shared" si="125"/>
        <v>4566.918684188562</v>
      </c>
      <c r="AB349" s="35"/>
      <c r="AC349" s="2">
        <f t="shared" si="126"/>
        <v>1663550748.7166643</v>
      </c>
      <c r="AD349" s="6">
        <f t="shared" si="117"/>
        <v>0.41113242654461907</v>
      </c>
      <c r="AE349" s="6">
        <f t="shared" si="118"/>
        <v>1.3026831322529713</v>
      </c>
      <c r="AF349" s="6">
        <f t="shared" si="119"/>
        <v>1.0311063196137873</v>
      </c>
      <c r="AG349" s="6">
        <f t="shared" si="120"/>
        <v>2.744921878411378</v>
      </c>
    </row>
    <row r="350" spans="1:33" ht="12.75">
      <c r="A350" s="1" t="s">
        <v>697</v>
      </c>
      <c r="B350" s="1" t="s">
        <v>698</v>
      </c>
      <c r="C350" s="2" t="s">
        <v>648</v>
      </c>
      <c r="D350" s="1"/>
      <c r="E350" s="47">
        <v>2171967474</v>
      </c>
      <c r="F350" s="18">
        <v>71.69</v>
      </c>
      <c r="G350" s="4">
        <f t="shared" si="122"/>
        <v>0.7169</v>
      </c>
      <c r="H350" s="47">
        <v>11788440.280000001</v>
      </c>
      <c r="I350" s="47">
        <v>617636.84</v>
      </c>
      <c r="J350" s="47">
        <v>0</v>
      </c>
      <c r="K350" s="47">
        <v>539337.6</v>
      </c>
      <c r="L350" s="56">
        <f t="shared" si="115"/>
        <v>12945414.72</v>
      </c>
      <c r="M350" s="47">
        <v>30273961.12</v>
      </c>
      <c r="N350" s="47">
        <v>12933901.4</v>
      </c>
      <c r="O350" s="47">
        <v>0</v>
      </c>
      <c r="P350" s="5">
        <f t="shared" si="113"/>
        <v>43207862.52</v>
      </c>
      <c r="Q350" s="47">
        <v>9673877</v>
      </c>
      <c r="R350" s="47">
        <v>434393</v>
      </c>
      <c r="S350" s="5">
        <f t="shared" si="124"/>
        <v>10108270</v>
      </c>
      <c r="T350" s="5">
        <f t="shared" si="123"/>
        <v>66261547.24</v>
      </c>
      <c r="U350" s="6">
        <f t="shared" si="116"/>
        <v>0.46539693255093373</v>
      </c>
      <c r="V350" s="6">
        <f t="shared" si="110"/>
        <v>1.9893420613903725</v>
      </c>
      <c r="W350" s="6">
        <f t="shared" si="111"/>
        <v>0.5960224945799534</v>
      </c>
      <c r="X350" s="70"/>
      <c r="Y350" s="14">
        <f t="shared" si="121"/>
        <v>3.0507614885212595</v>
      </c>
      <c r="Z350" s="16">
        <v>172460.22069947494</v>
      </c>
      <c r="AA350" s="32">
        <f t="shared" si="125"/>
        <v>5261.349996118351</v>
      </c>
      <c r="AB350" s="35"/>
      <c r="AC350" s="2">
        <f t="shared" si="126"/>
        <v>3029665886.4555726</v>
      </c>
      <c r="AD350" s="6">
        <f t="shared" si="117"/>
        <v>0.42728852636436854</v>
      </c>
      <c r="AE350" s="6">
        <f t="shared" si="118"/>
        <v>1.426159323810758</v>
      </c>
      <c r="AF350" s="6">
        <f t="shared" si="119"/>
        <v>0.3193050772775983</v>
      </c>
      <c r="AG350" s="6">
        <f t="shared" si="120"/>
        <v>2.187090911120891</v>
      </c>
    </row>
    <row r="351" spans="1:33" ht="12.75">
      <c r="A351" s="1" t="s">
        <v>699</v>
      </c>
      <c r="B351" s="1" t="s">
        <v>700</v>
      </c>
      <c r="C351" s="2" t="s">
        <v>648</v>
      </c>
      <c r="D351" s="1"/>
      <c r="E351" s="47">
        <v>590184636</v>
      </c>
      <c r="F351" s="18">
        <v>65.91</v>
      </c>
      <c r="G351" s="4">
        <f t="shared" si="122"/>
        <v>0.6591</v>
      </c>
      <c r="H351" s="47">
        <v>3170522.14</v>
      </c>
      <c r="I351" s="47">
        <v>166114.48</v>
      </c>
      <c r="J351" s="47">
        <v>54236.67</v>
      </c>
      <c r="K351" s="47">
        <v>145055.37</v>
      </c>
      <c r="L351" s="56">
        <f t="shared" si="115"/>
        <v>3535928.66</v>
      </c>
      <c r="M351" s="47">
        <v>8704731</v>
      </c>
      <c r="N351" s="47">
        <v>0</v>
      </c>
      <c r="O351" s="47">
        <v>0</v>
      </c>
      <c r="P351" s="5">
        <f t="shared" si="113"/>
        <v>8704731</v>
      </c>
      <c r="Q351" s="47">
        <v>3521103.68</v>
      </c>
      <c r="R351" s="47">
        <v>0</v>
      </c>
      <c r="S351" s="5">
        <f t="shared" si="124"/>
        <v>3521103.68</v>
      </c>
      <c r="T351" s="5">
        <f t="shared" si="123"/>
        <v>15761763.34</v>
      </c>
      <c r="U351" s="6">
        <f t="shared" si="116"/>
        <v>0.5966105291836163</v>
      </c>
      <c r="V351" s="6">
        <f t="shared" si="110"/>
        <v>1.47491657170147</v>
      </c>
      <c r="W351" s="6">
        <f t="shared" si="111"/>
        <v>0.5991224515712401</v>
      </c>
      <c r="X351" s="70">
        <v>0.019</v>
      </c>
      <c r="Y351" s="14">
        <f t="shared" si="121"/>
        <v>2.6516495524563264</v>
      </c>
      <c r="Z351" s="16">
        <v>184447.65567765568</v>
      </c>
      <c r="AA351" s="32">
        <f t="shared" si="125"/>
        <v>4890.905436292743</v>
      </c>
      <c r="AB351" s="35"/>
      <c r="AC351" s="2">
        <f t="shared" si="126"/>
        <v>895440200.2730997</v>
      </c>
      <c r="AD351" s="6">
        <f t="shared" si="117"/>
        <v>0.3948816078306044</v>
      </c>
      <c r="AE351" s="6">
        <f t="shared" si="118"/>
        <v>0.9721175124084389</v>
      </c>
      <c r="AF351" s="6">
        <f t="shared" si="119"/>
        <v>0.3932259997849216</v>
      </c>
      <c r="AG351" s="6">
        <f t="shared" si="120"/>
        <v>1.7602251200239647</v>
      </c>
    </row>
    <row r="352" spans="1:33" ht="12.75">
      <c r="A352" s="1" t="s">
        <v>701</v>
      </c>
      <c r="B352" s="1" t="s">
        <v>702</v>
      </c>
      <c r="C352" s="2" t="s">
        <v>648</v>
      </c>
      <c r="D352" s="1"/>
      <c r="E352" s="47">
        <v>2671421381</v>
      </c>
      <c r="F352" s="18">
        <v>69.32</v>
      </c>
      <c r="G352" s="4">
        <f t="shared" si="122"/>
        <v>0.6931999999999999</v>
      </c>
      <c r="H352" s="47">
        <v>14872459.9</v>
      </c>
      <c r="I352" s="47">
        <v>779220.75</v>
      </c>
      <c r="J352" s="47">
        <v>254413.85</v>
      </c>
      <c r="K352" s="47">
        <v>680435.75</v>
      </c>
      <c r="L352" s="56">
        <f t="shared" si="115"/>
        <v>16586530.25</v>
      </c>
      <c r="M352" s="47">
        <v>39307808</v>
      </c>
      <c r="N352" s="47">
        <v>15567165.58</v>
      </c>
      <c r="O352" s="47">
        <v>0</v>
      </c>
      <c r="P352" s="5">
        <f t="shared" si="113"/>
        <v>54874973.58</v>
      </c>
      <c r="Q352" s="47">
        <v>11184517.28</v>
      </c>
      <c r="R352" s="47">
        <v>267142</v>
      </c>
      <c r="S352" s="5">
        <f t="shared" si="124"/>
        <v>11451659.28</v>
      </c>
      <c r="T352" s="5">
        <f t="shared" si="123"/>
        <v>82913163.11</v>
      </c>
      <c r="U352" s="6">
        <f t="shared" si="116"/>
        <v>0.42867289157179955</v>
      </c>
      <c r="V352" s="6">
        <f t="shared" si="110"/>
        <v>2.054148924998815</v>
      </c>
      <c r="W352" s="6">
        <f t="shared" si="111"/>
        <v>0.6208878302752493</v>
      </c>
      <c r="X352" s="70"/>
      <c r="Y352" s="14">
        <f t="shared" si="121"/>
        <v>3.103709646845864</v>
      </c>
      <c r="Z352" s="16">
        <v>204278.173374613</v>
      </c>
      <c r="AA352" s="32">
        <f t="shared" si="125"/>
        <v>6340.201373428382</v>
      </c>
      <c r="AB352" s="35"/>
      <c r="AC352" s="2">
        <f t="shared" si="126"/>
        <v>3853752713.502597</v>
      </c>
      <c r="AD352" s="6">
        <f t="shared" si="117"/>
        <v>0.43039944394680274</v>
      </c>
      <c r="AE352" s="6">
        <f t="shared" si="118"/>
        <v>1.4239360348091785</v>
      </c>
      <c r="AF352" s="6">
        <f t="shared" si="119"/>
        <v>0.2902240520210914</v>
      </c>
      <c r="AG352" s="6">
        <f t="shared" si="120"/>
        <v>2.151491527193553</v>
      </c>
    </row>
    <row r="353" spans="1:33" ht="12.75">
      <c r="A353" s="1" t="s">
        <v>703</v>
      </c>
      <c r="B353" s="1" t="s">
        <v>704</v>
      </c>
      <c r="C353" s="2" t="s">
        <v>648</v>
      </c>
      <c r="D353" s="1"/>
      <c r="E353" s="47">
        <v>424457275</v>
      </c>
      <c r="F353" s="18">
        <v>80.13</v>
      </c>
      <c r="G353" s="4">
        <f t="shared" si="122"/>
        <v>0.8012999999999999</v>
      </c>
      <c r="H353" s="47">
        <v>2036845.58</v>
      </c>
      <c r="I353" s="47">
        <v>0</v>
      </c>
      <c r="J353" s="47">
        <v>0</v>
      </c>
      <c r="K353" s="47">
        <v>93183.54</v>
      </c>
      <c r="L353" s="56">
        <f t="shared" si="115"/>
        <v>2130029.12</v>
      </c>
      <c r="M353" s="47">
        <v>0</v>
      </c>
      <c r="N353" s="47">
        <v>10621489.73</v>
      </c>
      <c r="O353" s="47">
        <v>0</v>
      </c>
      <c r="P353" s="5">
        <f t="shared" si="113"/>
        <v>10621489.73</v>
      </c>
      <c r="Q353" s="47">
        <v>3150817.17</v>
      </c>
      <c r="R353" s="47">
        <v>0</v>
      </c>
      <c r="S353" s="5">
        <f t="shared" si="124"/>
        <v>3150817.17</v>
      </c>
      <c r="T353" s="5">
        <f t="shared" si="123"/>
        <v>15902336.020000001</v>
      </c>
      <c r="U353" s="6">
        <f t="shared" si="116"/>
        <v>0.742316684288189</v>
      </c>
      <c r="V353" s="6">
        <f t="shared" si="110"/>
        <v>2.5023695800713983</v>
      </c>
      <c r="W353" s="6">
        <f t="shared" si="111"/>
        <v>0.5018241517947831</v>
      </c>
      <c r="X353" s="70"/>
      <c r="Y353" s="14">
        <f t="shared" si="121"/>
        <v>3.7465104161543707</v>
      </c>
      <c r="Z353" s="16">
        <v>142057.05877192982</v>
      </c>
      <c r="AA353" s="32">
        <f t="shared" si="125"/>
        <v>5322.182503772887</v>
      </c>
      <c r="AB353" s="35"/>
      <c r="AC353" s="2">
        <f t="shared" si="126"/>
        <v>529710813.67777365</v>
      </c>
      <c r="AD353" s="6">
        <f t="shared" si="117"/>
        <v>0.40211169283315973</v>
      </c>
      <c r="AE353" s="6">
        <f t="shared" si="118"/>
        <v>2.0051487445112115</v>
      </c>
      <c r="AF353" s="6">
        <f t="shared" si="119"/>
        <v>0.5948183591201257</v>
      </c>
      <c r="AG353" s="6">
        <f t="shared" si="120"/>
        <v>3.002078796464497</v>
      </c>
    </row>
    <row r="354" spans="1:33" ht="12.75">
      <c r="A354" s="1" t="s">
        <v>705</v>
      </c>
      <c r="B354" s="1" t="s">
        <v>706</v>
      </c>
      <c r="C354" s="2" t="s">
        <v>648</v>
      </c>
      <c r="D354" s="1"/>
      <c r="E354" s="47">
        <v>801249000</v>
      </c>
      <c r="F354" s="18">
        <v>74.74</v>
      </c>
      <c r="G354" s="4">
        <f t="shared" si="122"/>
        <v>0.7474</v>
      </c>
      <c r="H354" s="47">
        <v>3934172.48</v>
      </c>
      <c r="I354" s="47">
        <v>0</v>
      </c>
      <c r="J354" s="47">
        <v>0</v>
      </c>
      <c r="K354" s="47">
        <v>179995.57</v>
      </c>
      <c r="L354" s="56">
        <f t="shared" si="115"/>
        <v>4114168.05</v>
      </c>
      <c r="M354" s="47">
        <v>0</v>
      </c>
      <c r="N354" s="47">
        <v>20340135.27</v>
      </c>
      <c r="O354" s="47">
        <v>0</v>
      </c>
      <c r="P354" s="5">
        <f t="shared" si="113"/>
        <v>20340135.27</v>
      </c>
      <c r="Q354" s="47">
        <v>5648720</v>
      </c>
      <c r="R354" s="47">
        <v>0</v>
      </c>
      <c r="S354" s="5">
        <f t="shared" si="124"/>
        <v>5648720</v>
      </c>
      <c r="T354" s="5">
        <f t="shared" si="123"/>
        <v>30103023.32</v>
      </c>
      <c r="U354" s="6">
        <f t="shared" si="116"/>
        <v>0.7049893354001067</v>
      </c>
      <c r="V354" s="6">
        <f t="shared" si="110"/>
        <v>2.538553591954561</v>
      </c>
      <c r="W354" s="6">
        <f t="shared" si="111"/>
        <v>0.5134693522238405</v>
      </c>
      <c r="X354" s="70"/>
      <c r="Y354" s="14">
        <f t="shared" si="121"/>
        <v>3.757012279578508</v>
      </c>
      <c r="Z354" s="16">
        <v>111483.15321362644</v>
      </c>
      <c r="AA354" s="32">
        <f t="shared" si="125"/>
        <v>4188.435755897268</v>
      </c>
      <c r="AB354" s="35"/>
      <c r="AC354" s="2">
        <f t="shared" si="126"/>
        <v>1072048434.5731871</v>
      </c>
      <c r="AD354" s="6">
        <f t="shared" si="117"/>
        <v>0.3837669938520984</v>
      </c>
      <c r="AE354" s="6">
        <f t="shared" si="118"/>
        <v>1.8973149546268386</v>
      </c>
      <c r="AF354" s="6">
        <f t="shared" si="119"/>
        <v>0.5269090292780396</v>
      </c>
      <c r="AG354" s="6">
        <f t="shared" si="120"/>
        <v>2.807990977756977</v>
      </c>
    </row>
    <row r="355" spans="1:33" ht="12.75">
      <c r="A355" s="1" t="s">
        <v>707</v>
      </c>
      <c r="B355" s="1" t="s">
        <v>708</v>
      </c>
      <c r="C355" s="2" t="s">
        <v>648</v>
      </c>
      <c r="D355" s="1"/>
      <c r="E355" s="47">
        <v>4759274383</v>
      </c>
      <c r="F355" s="18">
        <v>77.71</v>
      </c>
      <c r="G355" s="4">
        <f t="shared" si="122"/>
        <v>0.7770999999999999</v>
      </c>
      <c r="H355" s="47">
        <v>23790224.110000003</v>
      </c>
      <c r="I355" s="47">
        <v>0</v>
      </c>
      <c r="J355" s="47">
        <v>0</v>
      </c>
      <c r="K355" s="47">
        <v>1088432.37</v>
      </c>
      <c r="L355" s="56">
        <f t="shared" si="115"/>
        <v>24878656.480000004</v>
      </c>
      <c r="M355" s="47">
        <v>85165251</v>
      </c>
      <c r="N355" s="47">
        <v>0</v>
      </c>
      <c r="O355" s="47">
        <v>0</v>
      </c>
      <c r="P355" s="5">
        <f t="shared" si="113"/>
        <v>85165251</v>
      </c>
      <c r="Q355" s="47">
        <v>28350926</v>
      </c>
      <c r="R355" s="47">
        <v>474674</v>
      </c>
      <c r="S355" s="5">
        <f t="shared" si="124"/>
        <v>28825600</v>
      </c>
      <c r="T355" s="5">
        <f t="shared" si="123"/>
        <v>138869507.48000002</v>
      </c>
      <c r="U355" s="6">
        <f t="shared" si="116"/>
        <v>0.6056721609278143</v>
      </c>
      <c r="V355" s="6">
        <f t="shared" si="110"/>
        <v>1.789458731444608</v>
      </c>
      <c r="W355" s="6">
        <f t="shared" si="111"/>
        <v>0.5227405372732006</v>
      </c>
      <c r="X355" s="70">
        <v>0.001</v>
      </c>
      <c r="Y355" s="14">
        <f t="shared" si="121"/>
        <v>2.9168714296456235</v>
      </c>
      <c r="Z355" s="16">
        <v>183707.7093890407</v>
      </c>
      <c r="AA355" s="32">
        <f t="shared" si="125"/>
        <v>5358.5176892253385</v>
      </c>
      <c r="AB355" s="35"/>
      <c r="AC355" s="2">
        <f t="shared" si="126"/>
        <v>6124404044.524515</v>
      </c>
      <c r="AD355" s="6">
        <f t="shared" si="117"/>
        <v>0.4062216715150041</v>
      </c>
      <c r="AE355" s="6">
        <f t="shared" si="118"/>
        <v>1.3905883802056047</v>
      </c>
      <c r="AF355" s="6">
        <f t="shared" si="119"/>
        <v>0.46291730254712643</v>
      </c>
      <c r="AG355" s="6">
        <f t="shared" si="120"/>
        <v>2.2674778879776136</v>
      </c>
    </row>
    <row r="356" spans="1:33" ht="12.75">
      <c r="A356" s="1" t="s">
        <v>709</v>
      </c>
      <c r="B356" s="1" t="s">
        <v>710</v>
      </c>
      <c r="C356" s="2" t="s">
        <v>648</v>
      </c>
      <c r="D356" s="1"/>
      <c r="E356" s="47">
        <v>775244350</v>
      </c>
      <c r="F356" s="18">
        <v>75.04</v>
      </c>
      <c r="G356" s="4">
        <f t="shared" si="122"/>
        <v>0.7504000000000001</v>
      </c>
      <c r="H356" s="47">
        <v>4012247.54</v>
      </c>
      <c r="I356" s="47">
        <v>210213.14</v>
      </c>
      <c r="J356" s="47">
        <v>68681.16</v>
      </c>
      <c r="K356" s="47">
        <v>183558.56</v>
      </c>
      <c r="L356" s="56">
        <f t="shared" si="115"/>
        <v>4474700.399999999</v>
      </c>
      <c r="M356" s="47">
        <v>14616071</v>
      </c>
      <c r="N356" s="47">
        <v>0</v>
      </c>
      <c r="O356" s="47">
        <v>0</v>
      </c>
      <c r="P356" s="5">
        <f t="shared" si="113"/>
        <v>14616071</v>
      </c>
      <c r="Q356" s="47">
        <v>1171583.21</v>
      </c>
      <c r="R356" s="47">
        <v>387629.93</v>
      </c>
      <c r="S356" s="5">
        <f t="shared" si="124"/>
        <v>1559213.14</v>
      </c>
      <c r="T356" s="5">
        <f t="shared" si="123"/>
        <v>20649984.54</v>
      </c>
      <c r="U356" s="6">
        <f t="shared" si="116"/>
        <v>0.20112537937232305</v>
      </c>
      <c r="V356" s="6">
        <f t="shared" si="110"/>
        <v>1.8853502124846186</v>
      </c>
      <c r="W356" s="6">
        <f t="shared" si="111"/>
        <v>0.577198711606218</v>
      </c>
      <c r="X356" s="70"/>
      <c r="Y356" s="14">
        <f t="shared" si="121"/>
        <v>2.66367430346316</v>
      </c>
      <c r="Z356" s="16">
        <v>244970.82892416226</v>
      </c>
      <c r="AA356" s="32">
        <f t="shared" si="125"/>
        <v>6525.225021033608</v>
      </c>
      <c r="AB356" s="35"/>
      <c r="AC356" s="2">
        <f aca="true" t="shared" si="127" ref="AC356:AC366">E356/G356</f>
        <v>1033108142.3240937</v>
      </c>
      <c r="AD356" s="6">
        <f t="shared" si="117"/>
        <v>0.433129913189306</v>
      </c>
      <c r="AE356" s="6">
        <f t="shared" si="118"/>
        <v>1.4147667994484578</v>
      </c>
      <c r="AF356" s="6">
        <f t="shared" si="119"/>
        <v>0.1134037340335341</v>
      </c>
      <c r="AG356" s="6">
        <f t="shared" si="120"/>
        <v>1.998821197318755</v>
      </c>
    </row>
    <row r="357" spans="1:33" ht="12.75">
      <c r="A357" s="1" t="s">
        <v>711</v>
      </c>
      <c r="B357" s="1" t="s">
        <v>712</v>
      </c>
      <c r="C357" s="2" t="s">
        <v>648</v>
      </c>
      <c r="D357" s="1"/>
      <c r="E357" s="47">
        <v>359714301</v>
      </c>
      <c r="F357" s="18">
        <v>63.24</v>
      </c>
      <c r="G357" s="4">
        <f t="shared" si="122"/>
        <v>0.6324000000000001</v>
      </c>
      <c r="H357" s="47">
        <v>2033510.42</v>
      </c>
      <c r="I357" s="47">
        <v>106542.47</v>
      </c>
      <c r="J357" s="47">
        <v>0</v>
      </c>
      <c r="K357" s="47">
        <v>93035.92</v>
      </c>
      <c r="L357" s="56">
        <f t="shared" si="115"/>
        <v>2233088.81</v>
      </c>
      <c r="M357" s="47">
        <v>3026725</v>
      </c>
      <c r="N357" s="47">
        <v>2109493.8</v>
      </c>
      <c r="O357" s="47">
        <v>0</v>
      </c>
      <c r="P357" s="5">
        <f t="shared" si="113"/>
        <v>5136218.8</v>
      </c>
      <c r="Q357" s="47">
        <v>2524094</v>
      </c>
      <c r="R357" s="47">
        <v>0</v>
      </c>
      <c r="S357" s="5">
        <f t="shared" si="124"/>
        <v>2524094</v>
      </c>
      <c r="T357" s="5">
        <f t="shared" si="123"/>
        <v>9893401.61</v>
      </c>
      <c r="U357" s="6">
        <f t="shared" si="116"/>
        <v>0.7016940925014822</v>
      </c>
      <c r="V357" s="6">
        <f t="shared" si="110"/>
        <v>1.4278606065206174</v>
      </c>
      <c r="W357" s="6">
        <f t="shared" si="111"/>
        <v>0.6207951153990956</v>
      </c>
      <c r="X357" s="70"/>
      <c r="Y357" s="14">
        <f t="shared" si="121"/>
        <v>2.7503498144211953</v>
      </c>
      <c r="Z357" s="16">
        <v>174438.96236012207</v>
      </c>
      <c r="AA357" s="32">
        <f t="shared" si="125"/>
        <v>4797.6816775498755</v>
      </c>
      <c r="AB357" s="35"/>
      <c r="AC357" s="2">
        <f t="shared" si="127"/>
        <v>568808192.5996205</v>
      </c>
      <c r="AD357" s="6">
        <f t="shared" si="117"/>
        <v>0.39259083097838804</v>
      </c>
      <c r="AE357" s="6">
        <f t="shared" si="118"/>
        <v>0.9029790475636386</v>
      </c>
      <c r="AF357" s="6">
        <f t="shared" si="119"/>
        <v>0.4437513440979373</v>
      </c>
      <c r="AG357" s="6">
        <f t="shared" si="120"/>
        <v>1.7393212226399641</v>
      </c>
    </row>
    <row r="358" spans="1:33" ht="12.75">
      <c r="A358" s="1" t="s">
        <v>713</v>
      </c>
      <c r="B358" s="1" t="s">
        <v>714</v>
      </c>
      <c r="C358" s="2" t="s">
        <v>648</v>
      </c>
      <c r="D358" s="1"/>
      <c r="E358" s="47">
        <v>1319509150</v>
      </c>
      <c r="F358" s="18">
        <v>76.79</v>
      </c>
      <c r="G358" s="4">
        <f t="shared" si="122"/>
        <v>0.7679</v>
      </c>
      <c r="H358" s="47">
        <v>6404613.75</v>
      </c>
      <c r="I358" s="47">
        <v>0</v>
      </c>
      <c r="J358" s="47">
        <v>109553.93</v>
      </c>
      <c r="K358" s="47">
        <v>293010.81</v>
      </c>
      <c r="L358" s="56">
        <f t="shared" si="115"/>
        <v>6807178.489999999</v>
      </c>
      <c r="M358" s="47">
        <v>24161774</v>
      </c>
      <c r="N358" s="47">
        <v>0</v>
      </c>
      <c r="O358" s="47">
        <v>0</v>
      </c>
      <c r="P358" s="5">
        <f t="shared" si="113"/>
        <v>24161774</v>
      </c>
      <c r="Q358" s="47">
        <v>11331300.9</v>
      </c>
      <c r="R358" s="47">
        <v>0</v>
      </c>
      <c r="S358" s="5">
        <f t="shared" si="124"/>
        <v>11331300.9</v>
      </c>
      <c r="T358" s="5">
        <f t="shared" si="123"/>
        <v>42300253.39</v>
      </c>
      <c r="U358" s="6">
        <f t="shared" si="116"/>
        <v>0.8587512182086801</v>
      </c>
      <c r="V358" s="6">
        <f t="shared" si="110"/>
        <v>1.8311183366936108</v>
      </c>
      <c r="W358" s="6">
        <f t="shared" si="111"/>
        <v>0.5158871759244715</v>
      </c>
      <c r="X358" s="70"/>
      <c r="Y358" s="14">
        <f t="shared" si="121"/>
        <v>3.2057567308267623</v>
      </c>
      <c r="Z358" s="16">
        <v>110702.94182217344</v>
      </c>
      <c r="AA358" s="32">
        <f t="shared" si="125"/>
        <v>3548.86700868756</v>
      </c>
      <c r="AB358" s="35"/>
      <c r="AC358" s="2">
        <f t="shared" si="127"/>
        <v>1718334613.882016</v>
      </c>
      <c r="AD358" s="6">
        <f t="shared" si="117"/>
        <v>0.3961497623924017</v>
      </c>
      <c r="AE358" s="6">
        <f t="shared" si="118"/>
        <v>1.4061157707470235</v>
      </c>
      <c r="AF358" s="6">
        <f t="shared" si="119"/>
        <v>0.6594350604624455</v>
      </c>
      <c r="AG358" s="6">
        <f t="shared" si="120"/>
        <v>2.4617005936018708</v>
      </c>
    </row>
    <row r="359" spans="1:33" ht="12.75">
      <c r="A359" s="1" t="s">
        <v>715</v>
      </c>
      <c r="B359" s="1" t="s">
        <v>716</v>
      </c>
      <c r="C359" s="2" t="s">
        <v>648</v>
      </c>
      <c r="D359" s="1"/>
      <c r="E359" s="47">
        <v>214748216</v>
      </c>
      <c r="F359" s="18">
        <v>79.26</v>
      </c>
      <c r="G359" s="4">
        <f t="shared" si="122"/>
        <v>0.7926000000000001</v>
      </c>
      <c r="H359" s="47">
        <v>1068374.77</v>
      </c>
      <c r="I359" s="47">
        <v>55975.39</v>
      </c>
      <c r="J359" s="47">
        <v>18275.49</v>
      </c>
      <c r="K359" s="47">
        <v>48878.08</v>
      </c>
      <c r="L359" s="56">
        <f t="shared" si="115"/>
        <v>1191503.73</v>
      </c>
      <c r="M359" s="47">
        <v>3537464</v>
      </c>
      <c r="N359" s="47">
        <v>0</v>
      </c>
      <c r="O359" s="47">
        <v>0</v>
      </c>
      <c r="P359" s="5">
        <f t="shared" si="113"/>
        <v>3537464</v>
      </c>
      <c r="Q359" s="47">
        <v>2439531.58</v>
      </c>
      <c r="R359" s="47">
        <v>0</v>
      </c>
      <c r="S359" s="5">
        <f t="shared" si="124"/>
        <v>2439531.58</v>
      </c>
      <c r="T359" s="5">
        <f t="shared" si="123"/>
        <v>7168499.3100000005</v>
      </c>
      <c r="U359" s="6">
        <f t="shared" si="116"/>
        <v>1.1359962031069912</v>
      </c>
      <c r="V359" s="6">
        <f t="shared" si="110"/>
        <v>1.647261181438639</v>
      </c>
      <c r="W359" s="6">
        <f t="shared" si="111"/>
        <v>0.5548375451929248</v>
      </c>
      <c r="X359" s="70"/>
      <c r="Y359" s="14">
        <f t="shared" si="121"/>
        <v>3.3380949297385554</v>
      </c>
      <c r="Z359" s="16">
        <v>97752.45901639345</v>
      </c>
      <c r="AA359" s="32">
        <f t="shared" si="125"/>
        <v>3263.069878120989</v>
      </c>
      <c r="AB359" s="35"/>
      <c r="AC359" s="2">
        <f t="shared" si="127"/>
        <v>270941478.67776936</v>
      </c>
      <c r="AD359" s="6">
        <f t="shared" si="117"/>
        <v>0.4397642383199123</v>
      </c>
      <c r="AE359" s="6">
        <f t="shared" si="118"/>
        <v>1.305619212408265</v>
      </c>
      <c r="AF359" s="6">
        <f t="shared" si="119"/>
        <v>0.9003905905826013</v>
      </c>
      <c r="AG359" s="6">
        <f t="shared" si="120"/>
        <v>2.6457740413107786</v>
      </c>
    </row>
    <row r="360" spans="1:33" ht="12.75">
      <c r="A360" s="1" t="s">
        <v>717</v>
      </c>
      <c r="B360" s="1" t="s">
        <v>718</v>
      </c>
      <c r="C360" s="2" t="s">
        <v>648</v>
      </c>
      <c r="D360" s="1"/>
      <c r="E360" s="47">
        <v>1070115243</v>
      </c>
      <c r="F360" s="18">
        <v>81.08</v>
      </c>
      <c r="G360" s="4">
        <f t="shared" si="122"/>
        <v>0.8108</v>
      </c>
      <c r="H360" s="47">
        <v>5247645.75</v>
      </c>
      <c r="I360" s="47">
        <v>274941.55</v>
      </c>
      <c r="J360" s="47">
        <v>0</v>
      </c>
      <c r="K360" s="47">
        <v>240084.29</v>
      </c>
      <c r="L360" s="56">
        <f t="shared" si="115"/>
        <v>5762671.59</v>
      </c>
      <c r="M360" s="47">
        <v>14542927.35</v>
      </c>
      <c r="N360" s="47">
        <v>6346563.76</v>
      </c>
      <c r="O360" s="47">
        <v>0</v>
      </c>
      <c r="P360" s="5">
        <f t="shared" si="113"/>
        <v>20889491.11</v>
      </c>
      <c r="Q360" s="47">
        <v>5278511.84</v>
      </c>
      <c r="R360" s="47">
        <v>160517.3</v>
      </c>
      <c r="S360" s="5">
        <f t="shared" si="124"/>
        <v>5439029.14</v>
      </c>
      <c r="T360" s="5">
        <f t="shared" si="123"/>
        <v>32091191.84</v>
      </c>
      <c r="U360" s="6">
        <f t="shared" si="116"/>
        <v>0.508265738253763</v>
      </c>
      <c r="V360" s="6">
        <f t="shared" si="110"/>
        <v>1.9520786426177468</v>
      </c>
      <c r="W360" s="6">
        <f t="shared" si="111"/>
        <v>0.5385094388380748</v>
      </c>
      <c r="X360" s="70">
        <v>0.033</v>
      </c>
      <c r="Y360" s="14">
        <f t="shared" si="121"/>
        <v>2.9658538197095843</v>
      </c>
      <c r="Z360" s="16">
        <v>144646.24426523296</v>
      </c>
      <c r="AA360" s="32">
        <f t="shared" si="125"/>
        <v>4289.996160606867</v>
      </c>
      <c r="AB360" s="35"/>
      <c r="AC360" s="2">
        <f t="shared" si="127"/>
        <v>1319826397.3852985</v>
      </c>
      <c r="AD360" s="6">
        <f t="shared" si="117"/>
        <v>0.43662345300991096</v>
      </c>
      <c r="AE360" s="6">
        <f t="shared" si="118"/>
        <v>1.582745363434469</v>
      </c>
      <c r="AF360" s="6">
        <f t="shared" si="119"/>
        <v>0.39993985954950084</v>
      </c>
      <c r="AG360" s="6">
        <f t="shared" si="120"/>
        <v>2.4314706770205308</v>
      </c>
    </row>
    <row r="361" spans="1:33" ht="12.75">
      <c r="A361" s="1" t="s">
        <v>719</v>
      </c>
      <c r="B361" s="1" t="s">
        <v>720</v>
      </c>
      <c r="C361" s="2" t="s">
        <v>648</v>
      </c>
      <c r="D361" s="1"/>
      <c r="E361" s="47">
        <v>1750766870</v>
      </c>
      <c r="F361" s="18">
        <v>74.81</v>
      </c>
      <c r="G361" s="4">
        <f t="shared" si="122"/>
        <v>0.7481</v>
      </c>
      <c r="H361" s="47">
        <v>9117738.75</v>
      </c>
      <c r="I361" s="47">
        <v>477708.19</v>
      </c>
      <c r="J361" s="47">
        <v>0</v>
      </c>
      <c r="K361" s="47">
        <v>417147.69</v>
      </c>
      <c r="L361" s="56">
        <f t="shared" si="115"/>
        <v>10012594.629999999</v>
      </c>
      <c r="M361" s="47">
        <v>0</v>
      </c>
      <c r="N361" s="47">
        <v>33184715.5</v>
      </c>
      <c r="O361" s="47">
        <v>0</v>
      </c>
      <c r="P361" s="5">
        <f t="shared" si="113"/>
        <v>33184715.5</v>
      </c>
      <c r="Q361" s="47">
        <v>9779540.52</v>
      </c>
      <c r="R361" s="47">
        <v>0</v>
      </c>
      <c r="S361" s="5">
        <f t="shared" si="124"/>
        <v>9779540.52</v>
      </c>
      <c r="T361" s="5">
        <f t="shared" si="123"/>
        <v>52976850.64999999</v>
      </c>
      <c r="U361" s="6">
        <f t="shared" si="116"/>
        <v>0.5585861080407581</v>
      </c>
      <c r="V361" s="6">
        <f aca="true" t="shared" si="128" ref="V361:V424">(P361/E361)*100</f>
        <v>1.8954388541747993</v>
      </c>
      <c r="W361" s="6">
        <f aca="true" t="shared" si="129" ref="W361:W424">(L361/E361)*100</f>
        <v>0.5718976524841368</v>
      </c>
      <c r="X361" s="70"/>
      <c r="Y361" s="14">
        <f t="shared" si="121"/>
        <v>3.025922614699694</v>
      </c>
      <c r="Z361" s="16">
        <v>181552.1355127867</v>
      </c>
      <c r="AA361" s="32">
        <f t="shared" si="125"/>
        <v>5493.627125951647</v>
      </c>
      <c r="AB361" s="35"/>
      <c r="AC361" s="2">
        <f t="shared" si="127"/>
        <v>2340284547.520385</v>
      </c>
      <c r="AD361" s="6">
        <f t="shared" si="117"/>
        <v>0.4278366338233828</v>
      </c>
      <c r="AE361" s="6">
        <f t="shared" si="118"/>
        <v>1.4179778068081677</v>
      </c>
      <c r="AF361" s="6">
        <f t="shared" si="119"/>
        <v>0.4178782674252912</v>
      </c>
      <c r="AG361" s="6">
        <f t="shared" si="120"/>
        <v>2.263692708056841</v>
      </c>
    </row>
    <row r="362" spans="1:33" ht="12.75">
      <c r="A362" s="1" t="s">
        <v>721</v>
      </c>
      <c r="B362" s="1" t="s">
        <v>722</v>
      </c>
      <c r="C362" s="2" t="s">
        <v>648</v>
      </c>
      <c r="D362" s="1"/>
      <c r="E362" s="47">
        <v>475544147</v>
      </c>
      <c r="F362" s="18">
        <v>77.11</v>
      </c>
      <c r="G362" s="4">
        <f t="shared" si="122"/>
        <v>0.7711</v>
      </c>
      <c r="H362" s="47">
        <v>2392135.84</v>
      </c>
      <c r="I362" s="47">
        <v>125331.64</v>
      </c>
      <c r="J362" s="47">
        <v>40919.43</v>
      </c>
      <c r="K362" s="47">
        <v>109441.61</v>
      </c>
      <c r="L362" s="56">
        <f t="shared" si="115"/>
        <v>2667828.52</v>
      </c>
      <c r="M362" s="47">
        <v>5162915</v>
      </c>
      <c r="N362" s="47">
        <v>2511810.2</v>
      </c>
      <c r="O362" s="47">
        <v>0</v>
      </c>
      <c r="P362" s="5">
        <f t="shared" si="113"/>
        <v>7674725.2</v>
      </c>
      <c r="Q362" s="47">
        <v>2629056.41</v>
      </c>
      <c r="R362" s="47">
        <v>47500</v>
      </c>
      <c r="S362" s="5">
        <f t="shared" si="124"/>
        <v>2676556.41</v>
      </c>
      <c r="T362" s="5">
        <f t="shared" si="123"/>
        <v>13019110.13</v>
      </c>
      <c r="U362" s="6">
        <f t="shared" si="116"/>
        <v>0.5628407850007667</v>
      </c>
      <c r="V362" s="6">
        <f t="shared" si="128"/>
        <v>1.6138828010851325</v>
      </c>
      <c r="W362" s="6">
        <f t="shared" si="129"/>
        <v>0.5610054369988914</v>
      </c>
      <c r="X362" s="70"/>
      <c r="Y362" s="14">
        <f t="shared" si="121"/>
        <v>2.7377290230847904</v>
      </c>
      <c r="Z362" s="16">
        <v>205316.1704312115</v>
      </c>
      <c r="AA362" s="32">
        <f t="shared" si="125"/>
        <v>5621.00038698151</v>
      </c>
      <c r="AB362" s="35"/>
      <c r="AC362" s="2">
        <f t="shared" si="127"/>
        <v>616708788.7433536</v>
      </c>
      <c r="AD362" s="6">
        <f t="shared" si="117"/>
        <v>0.43259129246984507</v>
      </c>
      <c r="AE362" s="6">
        <f t="shared" si="118"/>
        <v>1.2444650279167457</v>
      </c>
      <c r="AF362" s="6">
        <f t="shared" si="119"/>
        <v>0.4263043527168047</v>
      </c>
      <c r="AG362" s="6">
        <f t="shared" si="120"/>
        <v>2.1110628497006823</v>
      </c>
    </row>
    <row r="363" spans="1:33" ht="12.75">
      <c r="A363" s="1" t="s">
        <v>723</v>
      </c>
      <c r="B363" s="1" t="s">
        <v>724</v>
      </c>
      <c r="C363" s="2" t="s">
        <v>648</v>
      </c>
      <c r="D363" s="1"/>
      <c r="E363" s="47">
        <v>1041713030</v>
      </c>
      <c r="F363" s="18">
        <v>78.11</v>
      </c>
      <c r="G363" s="4">
        <f t="shared" si="122"/>
        <v>0.7811</v>
      </c>
      <c r="H363" s="47">
        <v>5160330.47</v>
      </c>
      <c r="I363" s="47">
        <v>270368.17</v>
      </c>
      <c r="J363" s="47">
        <v>0</v>
      </c>
      <c r="K363" s="47">
        <v>236092.27</v>
      </c>
      <c r="L363" s="56">
        <f t="shared" si="115"/>
        <v>5666790.909999999</v>
      </c>
      <c r="M363" s="47">
        <v>21161989.5</v>
      </c>
      <c r="N363" s="47">
        <v>0</v>
      </c>
      <c r="O363" s="47">
        <v>0</v>
      </c>
      <c r="P363" s="5">
        <f t="shared" si="113"/>
        <v>21161989.5</v>
      </c>
      <c r="Q363" s="47">
        <v>5995345.64</v>
      </c>
      <c r="R363" s="47">
        <v>0</v>
      </c>
      <c r="S363" s="5">
        <f t="shared" si="124"/>
        <v>5995345.64</v>
      </c>
      <c r="T363" s="5">
        <f t="shared" si="123"/>
        <v>32824126.05</v>
      </c>
      <c r="U363" s="6">
        <f t="shared" si="116"/>
        <v>0.5755275653986971</v>
      </c>
      <c r="V363" s="6">
        <f t="shared" si="128"/>
        <v>2.031460574127598</v>
      </c>
      <c r="W363" s="6">
        <f t="shared" si="129"/>
        <v>0.5439877151195852</v>
      </c>
      <c r="X363" s="70"/>
      <c r="Y363" s="14">
        <f t="shared" si="121"/>
        <v>3.1509758546458806</v>
      </c>
      <c r="Z363" s="16">
        <v>132963.43115124153</v>
      </c>
      <c r="AA363" s="32">
        <f t="shared" si="125"/>
        <v>4189.64561108432</v>
      </c>
      <c r="AB363" s="35"/>
      <c r="AC363" s="2">
        <f t="shared" si="127"/>
        <v>1333648738.9578798</v>
      </c>
      <c r="AD363" s="6">
        <f t="shared" si="117"/>
        <v>0.424908804279908</v>
      </c>
      <c r="AE363" s="6">
        <f t="shared" si="118"/>
        <v>1.5867738544510672</v>
      </c>
      <c r="AF363" s="6">
        <f t="shared" si="119"/>
        <v>0.4495445813329224</v>
      </c>
      <c r="AG363" s="6">
        <f t="shared" si="120"/>
        <v>2.4612272400638977</v>
      </c>
    </row>
    <row r="364" spans="1:33" ht="12.75">
      <c r="A364" s="1" t="s">
        <v>725</v>
      </c>
      <c r="B364" s="1" t="s">
        <v>726</v>
      </c>
      <c r="C364" s="2" t="s">
        <v>648</v>
      </c>
      <c r="D364" s="1"/>
      <c r="E364" s="47">
        <v>960141069</v>
      </c>
      <c r="F364" s="18">
        <v>92.65</v>
      </c>
      <c r="G364" s="4">
        <f t="shared" si="122"/>
        <v>0.9265000000000001</v>
      </c>
      <c r="H364" s="47">
        <v>3757737.86</v>
      </c>
      <c r="I364" s="47">
        <v>0</v>
      </c>
      <c r="J364" s="47">
        <v>0</v>
      </c>
      <c r="K364" s="47">
        <v>171884.5</v>
      </c>
      <c r="L364" s="56">
        <f t="shared" si="115"/>
        <v>3929622.36</v>
      </c>
      <c r="M364" s="47">
        <v>8815016</v>
      </c>
      <c r="N364" s="47">
        <v>4987699.95</v>
      </c>
      <c r="O364" s="47">
        <v>0</v>
      </c>
      <c r="P364" s="5">
        <f t="shared" si="113"/>
        <v>13802715.95</v>
      </c>
      <c r="Q364" s="47">
        <v>6440747.69</v>
      </c>
      <c r="R364" s="47">
        <v>0</v>
      </c>
      <c r="S364" s="5">
        <f t="shared" si="124"/>
        <v>6440747.69</v>
      </c>
      <c r="T364" s="5">
        <f t="shared" si="123"/>
        <v>24173086</v>
      </c>
      <c r="U364" s="6">
        <f t="shared" si="116"/>
        <v>0.6708126438866038</v>
      </c>
      <c r="V364" s="6">
        <f t="shared" si="128"/>
        <v>1.4375716647946033</v>
      </c>
      <c r="W364" s="6">
        <f t="shared" si="129"/>
        <v>0.4092755207412131</v>
      </c>
      <c r="X364" s="70"/>
      <c r="Y364" s="14">
        <f t="shared" si="121"/>
        <v>2.5176598294224197</v>
      </c>
      <c r="Z364" s="16">
        <v>178618.7100699726</v>
      </c>
      <c r="AA364" s="32">
        <f t="shared" si="125"/>
        <v>4497.011511264199</v>
      </c>
      <c r="AB364" s="35"/>
      <c r="AC364" s="2">
        <f t="shared" si="127"/>
        <v>1036309842.4177009</v>
      </c>
      <c r="AD364" s="6">
        <f t="shared" si="117"/>
        <v>0.379193769966734</v>
      </c>
      <c r="AE364" s="6">
        <f t="shared" si="118"/>
        <v>1.3319101474322</v>
      </c>
      <c r="AF364" s="6">
        <f t="shared" si="119"/>
        <v>0.6215079145609385</v>
      </c>
      <c r="AG364" s="6">
        <f t="shared" si="120"/>
        <v>2.3326118319598725</v>
      </c>
    </row>
    <row r="365" spans="1:33" ht="12.75">
      <c r="A365" s="1" t="s">
        <v>727</v>
      </c>
      <c r="B365" s="1" t="s">
        <v>728</v>
      </c>
      <c r="C365" s="2" t="s">
        <v>648</v>
      </c>
      <c r="D365" s="1"/>
      <c r="E365" s="47">
        <v>35330467</v>
      </c>
      <c r="F365" s="18">
        <v>78.68</v>
      </c>
      <c r="G365" s="4">
        <f t="shared" si="122"/>
        <v>0.7868</v>
      </c>
      <c r="H365" s="47">
        <v>167439.92</v>
      </c>
      <c r="I365" s="47">
        <v>8772.79</v>
      </c>
      <c r="J365" s="47">
        <v>2864.34</v>
      </c>
      <c r="K365" s="47">
        <v>7660.71</v>
      </c>
      <c r="L365" s="56">
        <f t="shared" si="115"/>
        <v>186737.76</v>
      </c>
      <c r="M365" s="47">
        <v>1195092</v>
      </c>
      <c r="N365" s="47">
        <v>0</v>
      </c>
      <c r="O365" s="47">
        <v>0</v>
      </c>
      <c r="P365" s="5">
        <f t="shared" si="113"/>
        <v>1195092</v>
      </c>
      <c r="Q365" s="47">
        <v>220242</v>
      </c>
      <c r="R365" s="47">
        <v>0</v>
      </c>
      <c r="S365" s="5">
        <f t="shared" si="124"/>
        <v>220242</v>
      </c>
      <c r="T365" s="5">
        <f t="shared" si="123"/>
        <v>1602071.76</v>
      </c>
      <c r="U365" s="6">
        <f t="shared" si="116"/>
        <v>0.6233769850820257</v>
      </c>
      <c r="V365" s="6">
        <f t="shared" si="128"/>
        <v>3.3826102553357136</v>
      </c>
      <c r="W365" s="6">
        <f t="shared" si="129"/>
        <v>0.5285459713849806</v>
      </c>
      <c r="X365" s="70"/>
      <c r="Y365" s="14">
        <f t="shared" si="121"/>
        <v>4.534533211802719</v>
      </c>
      <c r="Z365" s="16">
        <v>102714.96815286625</v>
      </c>
      <c r="AA365" s="32">
        <f t="shared" si="125"/>
        <v>4657.644344384306</v>
      </c>
      <c r="AB365" s="35"/>
      <c r="AC365" s="2">
        <f t="shared" si="127"/>
        <v>44903999.74580579</v>
      </c>
      <c r="AD365" s="6">
        <f t="shared" si="117"/>
        <v>0.41585997028570276</v>
      </c>
      <c r="AE365" s="6">
        <f t="shared" si="118"/>
        <v>2.6614377488981393</v>
      </c>
      <c r="AF365" s="6">
        <f t="shared" si="119"/>
        <v>0.49047301186253783</v>
      </c>
      <c r="AG365" s="6">
        <f t="shared" si="120"/>
        <v>3.56777073104638</v>
      </c>
    </row>
    <row r="366" spans="1:33" ht="12.75">
      <c r="A366" s="1" t="s">
        <v>729</v>
      </c>
      <c r="B366" s="1" t="s">
        <v>730</v>
      </c>
      <c r="C366" s="2" t="s">
        <v>648</v>
      </c>
      <c r="D366" s="1"/>
      <c r="E366" s="47">
        <v>1008475703</v>
      </c>
      <c r="F366" s="18">
        <v>62.79</v>
      </c>
      <c r="G366" s="4">
        <f t="shared" si="122"/>
        <v>0.6279</v>
      </c>
      <c r="H366" s="47">
        <v>5830962.14</v>
      </c>
      <c r="I366" s="47">
        <v>305502.76</v>
      </c>
      <c r="J366" s="47">
        <v>0</v>
      </c>
      <c r="K366" s="47">
        <v>266774.35</v>
      </c>
      <c r="L366" s="56">
        <f t="shared" si="115"/>
        <v>6403239.249999999</v>
      </c>
      <c r="M366" s="47">
        <v>8528814</v>
      </c>
      <c r="N366" s="47">
        <v>6343306.34</v>
      </c>
      <c r="O366" s="47">
        <v>0</v>
      </c>
      <c r="P366" s="5">
        <f t="shared" si="113"/>
        <v>14872120.34</v>
      </c>
      <c r="Q366" s="47">
        <v>5279092.83</v>
      </c>
      <c r="R366" s="47">
        <v>0</v>
      </c>
      <c r="S366" s="5">
        <f t="shared" si="124"/>
        <v>5279092.83</v>
      </c>
      <c r="T366" s="5">
        <f t="shared" si="123"/>
        <v>26554452.42</v>
      </c>
      <c r="U366" s="6">
        <f t="shared" si="116"/>
        <v>0.5234724856826818</v>
      </c>
      <c r="V366" s="6">
        <f t="shared" si="128"/>
        <v>1.4747128062439794</v>
      </c>
      <c r="W366" s="6">
        <f t="shared" si="129"/>
        <v>0.6349423422846707</v>
      </c>
      <c r="X366" s="70">
        <v>0.002</v>
      </c>
      <c r="Y366" s="14">
        <f t="shared" si="121"/>
        <v>2.6311276342113326</v>
      </c>
      <c r="Z366" s="16">
        <v>390172.3446721311</v>
      </c>
      <c r="AA366" s="32">
        <f t="shared" si="125"/>
        <v>10265.932381718729</v>
      </c>
      <c r="AB366" s="35"/>
      <c r="AC366" s="2">
        <f t="shared" si="127"/>
        <v>1606108780.0605192</v>
      </c>
      <c r="AD366" s="6">
        <f t="shared" si="117"/>
        <v>0.3986802967205447</v>
      </c>
      <c r="AE366" s="6">
        <f t="shared" si="118"/>
        <v>0.9259721710405946</v>
      </c>
      <c r="AF366" s="6">
        <f t="shared" si="119"/>
        <v>0.3286883737601559</v>
      </c>
      <c r="AG366" s="6">
        <f t="shared" si="120"/>
        <v>1.6533408415212953</v>
      </c>
    </row>
    <row r="367" spans="1:33" ht="12.75">
      <c r="A367" s="1" t="s">
        <v>731</v>
      </c>
      <c r="B367" s="1" t="s">
        <v>732</v>
      </c>
      <c r="C367" s="2" t="s">
        <v>648</v>
      </c>
      <c r="D367" s="1"/>
      <c r="E367" s="47">
        <v>196780932</v>
      </c>
      <c r="F367" s="18">
        <v>69.95</v>
      </c>
      <c r="G367" s="4">
        <f t="shared" si="122"/>
        <v>0.6995</v>
      </c>
      <c r="H367" s="47">
        <v>1002126.15</v>
      </c>
      <c r="I367" s="47">
        <v>52505.02</v>
      </c>
      <c r="J367" s="47">
        <v>0</v>
      </c>
      <c r="K367" s="47">
        <v>45849.19</v>
      </c>
      <c r="L367" s="56">
        <f t="shared" si="115"/>
        <v>1100480.3599999999</v>
      </c>
      <c r="M367" s="47">
        <v>790251</v>
      </c>
      <c r="N367" s="47">
        <v>1207910.3</v>
      </c>
      <c r="O367" s="47">
        <v>0</v>
      </c>
      <c r="P367" s="5">
        <f t="shared" si="113"/>
        <v>1998161.3</v>
      </c>
      <c r="Q367" s="47">
        <v>2403526.75</v>
      </c>
      <c r="R367" s="47">
        <v>0</v>
      </c>
      <c r="S367" s="5">
        <f t="shared" si="124"/>
        <v>2403526.75</v>
      </c>
      <c r="T367" s="5">
        <f t="shared" si="123"/>
        <v>5502168.41</v>
      </c>
      <c r="U367" s="6">
        <f t="shared" si="116"/>
        <v>1.2214225868185236</v>
      </c>
      <c r="V367" s="6">
        <f t="shared" si="128"/>
        <v>1.0154242485242422</v>
      </c>
      <c r="W367" s="6">
        <f t="shared" si="129"/>
        <v>0.5592413598285021</v>
      </c>
      <c r="X367" s="70">
        <v>0.015</v>
      </c>
      <c r="Y367" s="14">
        <f t="shared" si="121"/>
        <v>2.781088195171268</v>
      </c>
      <c r="Z367" s="16">
        <v>145268.56581532417</v>
      </c>
      <c r="AA367" s="32">
        <f t="shared" si="125"/>
        <v>4040.046935184585</v>
      </c>
      <c r="AB367" s="35"/>
      <c r="AC367" s="2">
        <f aca="true" t="shared" si="130" ref="AC367:AC392">E367/G367</f>
        <v>281316557.5411008</v>
      </c>
      <c r="AD367" s="6">
        <f t="shared" si="117"/>
        <v>0.3911893312000371</v>
      </c>
      <c r="AE367" s="6">
        <f t="shared" si="118"/>
        <v>0.7102892618427074</v>
      </c>
      <c r="AF367" s="6">
        <f t="shared" si="119"/>
        <v>0.8543850994795573</v>
      </c>
      <c r="AG367" s="6">
        <f t="shared" si="120"/>
        <v>1.9558636925223016</v>
      </c>
    </row>
    <row r="368" spans="1:33" ht="12.75">
      <c r="A368" s="1" t="s">
        <v>733</v>
      </c>
      <c r="B368" s="1" t="s">
        <v>734</v>
      </c>
      <c r="C368" s="2" t="s">
        <v>648</v>
      </c>
      <c r="D368" s="1"/>
      <c r="E368" s="47">
        <v>579522981</v>
      </c>
      <c r="F368" s="18">
        <v>61.62</v>
      </c>
      <c r="G368" s="4">
        <f t="shared" si="122"/>
        <v>0.6162</v>
      </c>
      <c r="H368" s="47">
        <v>3203259.26</v>
      </c>
      <c r="I368" s="47">
        <v>167830.47</v>
      </c>
      <c r="J368" s="47">
        <v>0</v>
      </c>
      <c r="K368" s="47">
        <v>146555.52</v>
      </c>
      <c r="L368" s="56">
        <f t="shared" si="115"/>
        <v>3517645.25</v>
      </c>
      <c r="M368" s="47">
        <v>2990945</v>
      </c>
      <c r="N368" s="47">
        <v>0</v>
      </c>
      <c r="O368" s="47">
        <v>0</v>
      </c>
      <c r="P368" s="5">
        <f t="shared" si="113"/>
        <v>2990945</v>
      </c>
      <c r="Q368" s="47">
        <v>3026521.72</v>
      </c>
      <c r="R368" s="47">
        <v>0</v>
      </c>
      <c r="S368" s="5">
        <f t="shared" si="124"/>
        <v>3026521.72</v>
      </c>
      <c r="T368" s="5">
        <f t="shared" si="123"/>
        <v>9535111.97</v>
      </c>
      <c r="U368" s="6">
        <f t="shared" si="116"/>
        <v>0.5222436071089992</v>
      </c>
      <c r="V368" s="6">
        <f t="shared" si="128"/>
        <v>0.5161046408960268</v>
      </c>
      <c r="W368" s="6">
        <f t="shared" si="129"/>
        <v>0.6069897769938479</v>
      </c>
      <c r="X368" s="70"/>
      <c r="Y368" s="14">
        <f t="shared" si="121"/>
        <v>1.6453380249988743</v>
      </c>
      <c r="Z368" s="16">
        <v>452839.84375</v>
      </c>
      <c r="AA368" s="32">
        <f t="shared" si="125"/>
        <v>7450.746141564238</v>
      </c>
      <c r="AB368" s="35"/>
      <c r="AC368" s="2">
        <f t="shared" si="130"/>
        <v>940478709.8344693</v>
      </c>
      <c r="AD368" s="6">
        <f t="shared" si="117"/>
        <v>0.37402710058360916</v>
      </c>
      <c r="AE368" s="6">
        <f t="shared" si="118"/>
        <v>0.31802367972013174</v>
      </c>
      <c r="AF368" s="6">
        <f t="shared" si="119"/>
        <v>0.3218065107005653</v>
      </c>
      <c r="AG368" s="6">
        <f t="shared" si="120"/>
        <v>1.0138572910043062</v>
      </c>
    </row>
    <row r="369" spans="1:33" ht="12.75">
      <c r="A369" s="1" t="s">
        <v>735</v>
      </c>
      <c r="B369" s="1" t="s">
        <v>736</v>
      </c>
      <c r="C369" s="2" t="s">
        <v>648</v>
      </c>
      <c r="D369" s="1"/>
      <c r="E369" s="47">
        <v>440938567</v>
      </c>
      <c r="F369" s="18">
        <v>72.24</v>
      </c>
      <c r="G369" s="4">
        <f t="shared" si="122"/>
        <v>0.7223999999999999</v>
      </c>
      <c r="H369" s="47">
        <v>2312522.46</v>
      </c>
      <c r="I369" s="47">
        <v>121159.55</v>
      </c>
      <c r="J369" s="47">
        <v>0</v>
      </c>
      <c r="K369" s="47">
        <v>105793.9</v>
      </c>
      <c r="L369" s="56">
        <f t="shared" si="115"/>
        <v>2539475.9099999997</v>
      </c>
      <c r="M369" s="47">
        <v>4333022</v>
      </c>
      <c r="N369" s="47">
        <v>2317066.9</v>
      </c>
      <c r="O369" s="47">
        <v>0</v>
      </c>
      <c r="P369" s="5">
        <f t="shared" si="113"/>
        <v>6650088.9</v>
      </c>
      <c r="Q369" s="47">
        <v>3925189.6</v>
      </c>
      <c r="R369" s="47">
        <v>44093</v>
      </c>
      <c r="S369" s="5">
        <f t="shared" si="124"/>
        <v>3969282.6</v>
      </c>
      <c r="T369" s="5">
        <f t="shared" si="123"/>
        <v>13158847.41</v>
      </c>
      <c r="U369" s="6">
        <f t="shared" si="116"/>
        <v>0.900189481497544</v>
      </c>
      <c r="V369" s="6">
        <f t="shared" si="128"/>
        <v>1.5081667601101447</v>
      </c>
      <c r="W369" s="6">
        <f t="shared" si="129"/>
        <v>0.5759251061384248</v>
      </c>
      <c r="X369" s="70">
        <v>0.002</v>
      </c>
      <c r="Y369" s="14">
        <f t="shared" si="121"/>
        <v>2.9822813477461136</v>
      </c>
      <c r="Z369" s="16">
        <v>210482.00663349917</v>
      </c>
      <c r="AA369" s="32">
        <f t="shared" si="125"/>
        <v>6277.165624192583</v>
      </c>
      <c r="AB369" s="35"/>
      <c r="AC369" s="2">
        <f t="shared" si="130"/>
        <v>610380076.1351053</v>
      </c>
      <c r="AD369" s="6">
        <f t="shared" si="117"/>
        <v>0.4160482966743981</v>
      </c>
      <c r="AE369" s="6">
        <f t="shared" si="118"/>
        <v>1.0894996675035686</v>
      </c>
      <c r="AF369" s="6">
        <f t="shared" si="119"/>
        <v>0.6430730217889967</v>
      </c>
      <c r="AG369" s="6">
        <f t="shared" si="120"/>
        <v>2.1558448456117922</v>
      </c>
    </row>
    <row r="370" spans="1:33" ht="12.75">
      <c r="A370" s="1" t="s">
        <v>737</v>
      </c>
      <c r="B370" s="1" t="s">
        <v>738</v>
      </c>
      <c r="C370" s="2" t="s">
        <v>648</v>
      </c>
      <c r="D370" s="1"/>
      <c r="E370" s="47">
        <v>27400258</v>
      </c>
      <c r="F370" s="18">
        <v>80.44</v>
      </c>
      <c r="G370" s="4">
        <f t="shared" si="122"/>
        <v>0.8044</v>
      </c>
      <c r="H370" s="47">
        <v>121641.32</v>
      </c>
      <c r="I370" s="47">
        <v>6373.23</v>
      </c>
      <c r="J370" s="47">
        <v>0</v>
      </c>
      <c r="K370" s="47">
        <v>5565.33</v>
      </c>
      <c r="L370" s="56">
        <f t="shared" si="115"/>
        <v>133579.88</v>
      </c>
      <c r="M370" s="47">
        <v>342185.23</v>
      </c>
      <c r="N370" s="47">
        <v>137381.54</v>
      </c>
      <c r="O370" s="47">
        <v>0</v>
      </c>
      <c r="P370" s="5">
        <f t="shared" si="113"/>
        <v>479566.77</v>
      </c>
      <c r="Q370" s="47">
        <v>380311.61</v>
      </c>
      <c r="R370" s="47">
        <v>0</v>
      </c>
      <c r="S370" s="5">
        <f t="shared" si="124"/>
        <v>380311.61</v>
      </c>
      <c r="T370" s="5">
        <f t="shared" si="123"/>
        <v>993458.26</v>
      </c>
      <c r="U370" s="6">
        <f t="shared" si="116"/>
        <v>1.387985507289749</v>
      </c>
      <c r="V370" s="6">
        <f t="shared" si="128"/>
        <v>1.7502272058898132</v>
      </c>
      <c r="W370" s="6">
        <f t="shared" si="129"/>
        <v>0.4875132197660329</v>
      </c>
      <c r="X370" s="70"/>
      <c r="Y370" s="14">
        <f t="shared" si="121"/>
        <v>3.6257259329455946</v>
      </c>
      <c r="Z370" s="16">
        <v>74621.31147540984</v>
      </c>
      <c r="AA370" s="32">
        <f t="shared" si="125"/>
        <v>2705.564241668041</v>
      </c>
      <c r="AB370" s="35"/>
      <c r="AC370" s="2">
        <f t="shared" si="130"/>
        <v>34062976.13127797</v>
      </c>
      <c r="AD370" s="6">
        <f t="shared" si="117"/>
        <v>0.3921556339797968</v>
      </c>
      <c r="AE370" s="6">
        <f t="shared" si="118"/>
        <v>1.4078827644177658</v>
      </c>
      <c r="AF370" s="6">
        <f t="shared" si="119"/>
        <v>1.116495542063874</v>
      </c>
      <c r="AG370" s="6">
        <f t="shared" si="120"/>
        <v>2.9165339404614365</v>
      </c>
    </row>
    <row r="371" spans="1:33" ht="12.75">
      <c r="A371" s="1" t="s">
        <v>739</v>
      </c>
      <c r="B371" s="1" t="s">
        <v>740</v>
      </c>
      <c r="C371" s="2" t="s">
        <v>648</v>
      </c>
      <c r="D371" s="3" t="s">
        <v>55</v>
      </c>
      <c r="E371" s="47">
        <v>104628408</v>
      </c>
      <c r="F371" s="18">
        <v>78.21</v>
      </c>
      <c r="G371" s="4">
        <f t="shared" si="122"/>
        <v>0.7820999999999999</v>
      </c>
      <c r="H371" s="47">
        <v>506169.15</v>
      </c>
      <c r="I371" s="47">
        <v>26519.1</v>
      </c>
      <c r="J371" s="47">
        <v>8657.96</v>
      </c>
      <c r="K371" s="47">
        <v>23155.74</v>
      </c>
      <c r="L371" s="56">
        <f t="shared" si="115"/>
        <v>564501.95</v>
      </c>
      <c r="M371" s="47">
        <v>1642748</v>
      </c>
      <c r="N371" s="47">
        <v>0</v>
      </c>
      <c r="O371" s="47">
        <v>0</v>
      </c>
      <c r="P371" s="5">
        <f t="shared" si="113"/>
        <v>1642748</v>
      </c>
      <c r="Q371" s="47">
        <v>799687</v>
      </c>
      <c r="R371" s="47">
        <v>0</v>
      </c>
      <c r="S371" s="5">
        <f t="shared" si="124"/>
        <v>799687</v>
      </c>
      <c r="T371" s="5">
        <f t="shared" si="123"/>
        <v>3006936.95</v>
      </c>
      <c r="U371" s="6">
        <f t="shared" si="116"/>
        <v>0.7643115433812201</v>
      </c>
      <c r="V371" s="6">
        <f t="shared" si="128"/>
        <v>1.5700783672442</v>
      </c>
      <c r="W371" s="6">
        <f t="shared" si="129"/>
        <v>0.5395302870325619</v>
      </c>
      <c r="X371" s="70">
        <v>0.003</v>
      </c>
      <c r="Y371" s="14">
        <f t="shared" si="121"/>
        <v>2.8709201976579823</v>
      </c>
      <c r="Z371" s="16">
        <v>104131.2358276644</v>
      </c>
      <c r="AA371" s="32">
        <f t="shared" si="125"/>
        <v>2989.524681447282</v>
      </c>
      <c r="AB371" s="35"/>
      <c r="AC371" s="2">
        <f t="shared" si="130"/>
        <v>133778810.89374761</v>
      </c>
      <c r="AD371" s="6">
        <f t="shared" si="117"/>
        <v>0.4219666374881666</v>
      </c>
      <c r="AE371" s="6">
        <f t="shared" si="118"/>
        <v>1.2279582910216886</v>
      </c>
      <c r="AF371" s="6">
        <f t="shared" si="119"/>
        <v>0.5977680580784522</v>
      </c>
      <c r="AG371" s="6">
        <f t="shared" si="120"/>
        <v>2.2476929865883077</v>
      </c>
    </row>
    <row r="372" spans="1:33" ht="12.75">
      <c r="A372" s="1" t="s">
        <v>741</v>
      </c>
      <c r="B372" s="1" t="s">
        <v>742</v>
      </c>
      <c r="C372" s="2" t="s">
        <v>648</v>
      </c>
      <c r="D372" s="1"/>
      <c r="E372" s="47">
        <v>1080718177</v>
      </c>
      <c r="F372" s="18">
        <v>71.33</v>
      </c>
      <c r="G372" s="4">
        <f t="shared" si="122"/>
        <v>0.7132999999999999</v>
      </c>
      <c r="H372" s="47">
        <v>5148921.12</v>
      </c>
      <c r="I372" s="47">
        <v>0</v>
      </c>
      <c r="J372" s="47">
        <v>0</v>
      </c>
      <c r="K372" s="47">
        <v>235558.19</v>
      </c>
      <c r="L372" s="56">
        <f t="shared" si="115"/>
        <v>5384479.3100000005</v>
      </c>
      <c r="M372" s="47">
        <v>3947140.5</v>
      </c>
      <c r="N372" s="47">
        <v>0</v>
      </c>
      <c r="O372" s="47">
        <v>0</v>
      </c>
      <c r="P372" s="5">
        <f t="shared" si="113"/>
        <v>3947140.5</v>
      </c>
      <c r="Q372" s="47">
        <v>4311000</v>
      </c>
      <c r="R372" s="47">
        <v>0</v>
      </c>
      <c r="S372" s="5">
        <f t="shared" si="124"/>
        <v>4311000</v>
      </c>
      <c r="T372" s="5">
        <f t="shared" si="123"/>
        <v>13642619.81</v>
      </c>
      <c r="U372" s="6">
        <f t="shared" si="116"/>
        <v>0.3989014057269808</v>
      </c>
      <c r="V372" s="6">
        <f t="shared" si="128"/>
        <v>0.36523309998884196</v>
      </c>
      <c r="W372" s="6">
        <f t="shared" si="129"/>
        <v>0.4982315856800843</v>
      </c>
      <c r="X372" s="70"/>
      <c r="Y372" s="14">
        <f t="shared" si="121"/>
        <v>1.262366091395907</v>
      </c>
      <c r="Z372" s="16">
        <v>581265.494636472</v>
      </c>
      <c r="AA372" s="32">
        <f t="shared" si="125"/>
        <v>7337.698505275516</v>
      </c>
      <c r="AB372" s="35"/>
      <c r="AC372" s="2">
        <f t="shared" si="130"/>
        <v>1515096280.667321</v>
      </c>
      <c r="AD372" s="6">
        <f t="shared" si="117"/>
        <v>0.35538859006560414</v>
      </c>
      <c r="AE372" s="6">
        <f t="shared" si="118"/>
        <v>0.26052077022204095</v>
      </c>
      <c r="AF372" s="6">
        <f t="shared" si="119"/>
        <v>0.28453637270505533</v>
      </c>
      <c r="AG372" s="6">
        <f t="shared" si="120"/>
        <v>0.9004457329927005</v>
      </c>
    </row>
    <row r="373" spans="1:33" ht="12.75">
      <c r="A373" s="1" t="s">
        <v>743</v>
      </c>
      <c r="B373" s="1" t="s">
        <v>744</v>
      </c>
      <c r="C373" s="2" t="s">
        <v>648</v>
      </c>
      <c r="D373" s="1"/>
      <c r="E373" s="47">
        <v>373986886</v>
      </c>
      <c r="F373" s="18">
        <v>64.18</v>
      </c>
      <c r="G373" s="4">
        <f t="shared" si="122"/>
        <v>0.6418</v>
      </c>
      <c r="H373" s="47">
        <v>2176924.35</v>
      </c>
      <c r="I373" s="47">
        <v>114054.35</v>
      </c>
      <c r="J373" s="47">
        <v>0</v>
      </c>
      <c r="K373" s="47">
        <v>99588.42</v>
      </c>
      <c r="L373" s="56">
        <f t="shared" si="115"/>
        <v>2390567.12</v>
      </c>
      <c r="M373" s="47">
        <v>4954118</v>
      </c>
      <c r="N373" s="47">
        <v>0</v>
      </c>
      <c r="O373" s="47">
        <v>0</v>
      </c>
      <c r="P373" s="5">
        <f t="shared" si="113"/>
        <v>4954118</v>
      </c>
      <c r="Q373" s="47">
        <v>2559535.29</v>
      </c>
      <c r="R373" s="47">
        <v>0</v>
      </c>
      <c r="S373" s="5">
        <f t="shared" si="124"/>
        <v>2559535.29</v>
      </c>
      <c r="T373" s="5">
        <f t="shared" si="123"/>
        <v>9904220.41</v>
      </c>
      <c r="U373" s="6">
        <f t="shared" si="116"/>
        <v>0.6843917222273939</v>
      </c>
      <c r="V373" s="6">
        <f t="shared" si="128"/>
        <v>1.324676929981978</v>
      </c>
      <c r="W373" s="6">
        <f t="shared" si="129"/>
        <v>0.6392114829395382</v>
      </c>
      <c r="X373" s="70">
        <v>0.001</v>
      </c>
      <c r="Y373" s="14">
        <f t="shared" si="121"/>
        <v>2.64728013514891</v>
      </c>
      <c r="Z373" s="16">
        <v>146324.1658722593</v>
      </c>
      <c r="AA373" s="32">
        <f t="shared" si="125"/>
        <v>3873.6105760586615</v>
      </c>
      <c r="AB373" s="35"/>
      <c r="AC373" s="2">
        <f t="shared" si="130"/>
        <v>582715621.6889997</v>
      </c>
      <c r="AD373" s="6">
        <f t="shared" si="117"/>
        <v>0.41024592975059565</v>
      </c>
      <c r="AE373" s="6">
        <f t="shared" si="118"/>
        <v>0.8501776536624336</v>
      </c>
      <c r="AF373" s="6">
        <f t="shared" si="119"/>
        <v>0.4392426073255413</v>
      </c>
      <c r="AG373" s="6">
        <f t="shared" si="120"/>
        <v>1.6996661907385704</v>
      </c>
    </row>
    <row r="374" spans="1:33" ht="12.75">
      <c r="A374" s="1" t="s">
        <v>745</v>
      </c>
      <c r="B374" s="1" t="s">
        <v>746</v>
      </c>
      <c r="C374" s="2" t="s">
        <v>648</v>
      </c>
      <c r="D374" s="3" t="s">
        <v>55</v>
      </c>
      <c r="E374" s="47">
        <v>297656002</v>
      </c>
      <c r="F374" s="18">
        <v>88.85</v>
      </c>
      <c r="G374" s="4">
        <f t="shared" si="122"/>
        <v>0.8885</v>
      </c>
      <c r="H374" s="47">
        <v>1327345.3</v>
      </c>
      <c r="I374" s="47">
        <v>69543.04</v>
      </c>
      <c r="J374" s="47">
        <v>22693.15</v>
      </c>
      <c r="K374" s="47">
        <v>60725.67</v>
      </c>
      <c r="L374" s="56">
        <f t="shared" si="115"/>
        <v>1480307.16</v>
      </c>
      <c r="M374" s="47">
        <v>4366908</v>
      </c>
      <c r="N374" s="47">
        <v>0</v>
      </c>
      <c r="O374" s="47">
        <v>0</v>
      </c>
      <c r="P374" s="5">
        <f t="shared" si="113"/>
        <v>4366908</v>
      </c>
      <c r="Q374" s="47">
        <v>3600917.83</v>
      </c>
      <c r="R374" s="47">
        <v>0</v>
      </c>
      <c r="S374" s="5">
        <f t="shared" si="124"/>
        <v>3600917.83</v>
      </c>
      <c r="T374" s="5">
        <f t="shared" si="123"/>
        <v>9448132.99</v>
      </c>
      <c r="U374" s="6">
        <f t="shared" si="116"/>
        <v>1.2097581791748988</v>
      </c>
      <c r="V374" s="6">
        <f t="shared" si="128"/>
        <v>1.4670989231387983</v>
      </c>
      <c r="W374" s="6">
        <f t="shared" si="129"/>
        <v>0.4973214549861487</v>
      </c>
      <c r="X374" s="70"/>
      <c r="Y374" s="14">
        <f t="shared" si="121"/>
        <v>3.1741785572998458</v>
      </c>
      <c r="Z374" s="16">
        <v>113718.7380497132</v>
      </c>
      <c r="AA374" s="32">
        <f t="shared" si="125"/>
        <v>3609.635798805977</v>
      </c>
      <c r="AB374" s="35"/>
      <c r="AC374" s="2">
        <f t="shared" si="130"/>
        <v>335009568.9364097</v>
      </c>
      <c r="AD374" s="6">
        <f t="shared" si="117"/>
        <v>0.44187011275519306</v>
      </c>
      <c r="AE374" s="6">
        <f t="shared" si="118"/>
        <v>1.3035173932088222</v>
      </c>
      <c r="AF374" s="6">
        <f t="shared" si="119"/>
        <v>1.0748701421968976</v>
      </c>
      <c r="AG374" s="6">
        <f t="shared" si="120"/>
        <v>2.8202576481609127</v>
      </c>
    </row>
    <row r="375" spans="1:33" ht="12.75">
      <c r="A375" s="1" t="s">
        <v>747</v>
      </c>
      <c r="B375" s="1" t="s">
        <v>748</v>
      </c>
      <c r="C375" s="2" t="s">
        <v>648</v>
      </c>
      <c r="D375" s="1"/>
      <c r="E375" s="47">
        <v>385651217</v>
      </c>
      <c r="F375" s="18">
        <v>86.95</v>
      </c>
      <c r="G375" s="4">
        <f t="shared" si="122"/>
        <v>0.8695</v>
      </c>
      <c r="H375" s="47">
        <v>1807896.99</v>
      </c>
      <c r="I375" s="47">
        <v>94720.24</v>
      </c>
      <c r="J375" s="47">
        <v>0</v>
      </c>
      <c r="K375" s="47">
        <v>82701.1</v>
      </c>
      <c r="L375" s="56">
        <f t="shared" si="115"/>
        <v>1985318.33</v>
      </c>
      <c r="M375" s="47">
        <v>0</v>
      </c>
      <c r="N375" s="47">
        <v>7156215.74</v>
      </c>
      <c r="O375" s="47">
        <v>0</v>
      </c>
      <c r="P375" s="5">
        <f aca="true" t="shared" si="131" ref="P375:P438">SUM(M375:O375)</f>
        <v>7156215.74</v>
      </c>
      <c r="Q375" s="47">
        <v>678000</v>
      </c>
      <c r="R375" s="47">
        <v>154366</v>
      </c>
      <c r="S375" s="5">
        <f t="shared" si="124"/>
        <v>832366</v>
      </c>
      <c r="T375" s="5">
        <f t="shared" si="123"/>
        <v>9973900.07</v>
      </c>
      <c r="U375" s="6">
        <f t="shared" si="116"/>
        <v>0.21583388391070474</v>
      </c>
      <c r="V375" s="6">
        <f t="shared" si="128"/>
        <v>1.8556186067993141</v>
      </c>
      <c r="W375" s="6">
        <f t="shared" si="129"/>
        <v>0.5147963347409844</v>
      </c>
      <c r="X375" s="70">
        <v>0.003</v>
      </c>
      <c r="Y375" s="14">
        <f t="shared" si="121"/>
        <v>2.5832488254510033</v>
      </c>
      <c r="Z375" s="16">
        <v>220606.390210741</v>
      </c>
      <c r="AA375" s="32">
        <f t="shared" si="125"/>
        <v>5698.811983988823</v>
      </c>
      <c r="AB375" s="35"/>
      <c r="AC375" s="2">
        <f t="shared" si="130"/>
        <v>443532164.46233463</v>
      </c>
      <c r="AD375" s="6">
        <f t="shared" si="117"/>
        <v>0.4476154130572859</v>
      </c>
      <c r="AE375" s="6">
        <f t="shared" si="118"/>
        <v>1.6134603786120039</v>
      </c>
      <c r="AF375" s="6">
        <f t="shared" si="119"/>
        <v>0.1528637727597266</v>
      </c>
      <c r="AG375" s="6">
        <f t="shared" si="120"/>
        <v>2.2487433537296475</v>
      </c>
    </row>
    <row r="376" spans="1:33" ht="12.75">
      <c r="A376" s="1" t="s">
        <v>749</v>
      </c>
      <c r="B376" s="1" t="s">
        <v>750</v>
      </c>
      <c r="C376" s="2" t="s">
        <v>648</v>
      </c>
      <c r="D376" s="1"/>
      <c r="E376" s="47">
        <v>2407473422</v>
      </c>
      <c r="F376" s="18">
        <v>76.08</v>
      </c>
      <c r="G376" s="4">
        <f t="shared" si="122"/>
        <v>0.7608</v>
      </c>
      <c r="H376" s="47">
        <v>12026944.600000001</v>
      </c>
      <c r="I376" s="47">
        <v>630125.41</v>
      </c>
      <c r="J376" s="47">
        <v>205732.93</v>
      </c>
      <c r="K376" s="47">
        <v>550235.35</v>
      </c>
      <c r="L376" s="56">
        <f t="shared" si="115"/>
        <v>13413038.290000001</v>
      </c>
      <c r="M376" s="47">
        <v>37412449</v>
      </c>
      <c r="N376" s="47">
        <v>0</v>
      </c>
      <c r="O376" s="47">
        <v>0</v>
      </c>
      <c r="P376" s="5">
        <f t="shared" si="131"/>
        <v>37412449</v>
      </c>
      <c r="Q376" s="47">
        <v>11244030.93</v>
      </c>
      <c r="R376" s="47">
        <v>0</v>
      </c>
      <c r="S376" s="5">
        <f t="shared" si="124"/>
        <v>11244030.93</v>
      </c>
      <c r="T376" s="5">
        <f t="shared" si="123"/>
        <v>62069518.22</v>
      </c>
      <c r="U376" s="6">
        <f t="shared" si="116"/>
        <v>0.4670469392205817</v>
      </c>
      <c r="V376" s="6">
        <f t="shared" si="128"/>
        <v>1.5540129605634334</v>
      </c>
      <c r="W376" s="6">
        <f t="shared" si="129"/>
        <v>0.5571416974920191</v>
      </c>
      <c r="X376" s="70">
        <v>0.001</v>
      </c>
      <c r="Y376" s="14">
        <f t="shared" si="121"/>
        <v>2.5772015972760345</v>
      </c>
      <c r="Z376" s="16">
        <v>207389.67832793115</v>
      </c>
      <c r="AA376" s="32">
        <f t="shared" si="125"/>
        <v>5344.8501024530715</v>
      </c>
      <c r="AB376" s="35"/>
      <c r="AC376" s="2">
        <f t="shared" si="130"/>
        <v>3164397242.376446</v>
      </c>
      <c r="AD376" s="6">
        <f t="shared" si="117"/>
        <v>0.42387340345192814</v>
      </c>
      <c r="AE376" s="6">
        <f t="shared" si="118"/>
        <v>1.1822930603966602</v>
      </c>
      <c r="AF376" s="6">
        <f t="shared" si="119"/>
        <v>0.35532931135901863</v>
      </c>
      <c r="AG376" s="6">
        <f t="shared" si="120"/>
        <v>1.9614957752076068</v>
      </c>
    </row>
    <row r="377" spans="1:33" ht="12.75">
      <c r="A377" s="1" t="s">
        <v>751</v>
      </c>
      <c r="B377" s="1" t="s">
        <v>752</v>
      </c>
      <c r="C377" s="2" t="s">
        <v>648</v>
      </c>
      <c r="D377" s="1"/>
      <c r="E377" s="47">
        <v>676478026</v>
      </c>
      <c r="F377" s="18">
        <v>91.89</v>
      </c>
      <c r="G377" s="4">
        <f t="shared" si="122"/>
        <v>0.9189</v>
      </c>
      <c r="H377" s="47">
        <v>2847426.48</v>
      </c>
      <c r="I377" s="47">
        <v>149171.72</v>
      </c>
      <c r="J377" s="47">
        <v>0</v>
      </c>
      <c r="K377" s="47">
        <v>130247.98</v>
      </c>
      <c r="L377" s="56">
        <f t="shared" si="115"/>
        <v>3126846.18</v>
      </c>
      <c r="M377" s="47">
        <v>6412229.5</v>
      </c>
      <c r="N377" s="47">
        <v>3066568.96</v>
      </c>
      <c r="O377" s="47">
        <v>0</v>
      </c>
      <c r="P377" s="5">
        <f t="shared" si="131"/>
        <v>9478798.46</v>
      </c>
      <c r="Q377" s="47">
        <v>3058059</v>
      </c>
      <c r="R377" s="47">
        <v>0</v>
      </c>
      <c r="S377" s="5">
        <f t="shared" si="124"/>
        <v>3058059</v>
      </c>
      <c r="T377" s="5">
        <f t="shared" si="123"/>
        <v>15663703.64</v>
      </c>
      <c r="U377" s="6">
        <f t="shared" si="116"/>
        <v>0.4520559253169297</v>
      </c>
      <c r="V377" s="6">
        <f t="shared" si="128"/>
        <v>1.4011982792771456</v>
      </c>
      <c r="W377" s="6">
        <f t="shared" si="129"/>
        <v>0.4622243531676815</v>
      </c>
      <c r="X377" s="70"/>
      <c r="Y377" s="14">
        <f t="shared" si="121"/>
        <v>2.3154785577617565</v>
      </c>
      <c r="Z377" s="16">
        <v>228395.3982300885</v>
      </c>
      <c r="AA377" s="32">
        <f t="shared" si="125"/>
        <v>5288.4464729322735</v>
      </c>
      <c r="AB377" s="35"/>
      <c r="AC377" s="2">
        <f t="shared" si="130"/>
        <v>736182420.2851235</v>
      </c>
      <c r="AD377" s="6">
        <f t="shared" si="117"/>
        <v>0.4247379581257826</v>
      </c>
      <c r="AE377" s="6">
        <f t="shared" si="118"/>
        <v>1.2875610988277693</v>
      </c>
      <c r="AF377" s="6">
        <f t="shared" si="119"/>
        <v>0.41539418977372666</v>
      </c>
      <c r="AG377" s="6">
        <f t="shared" si="120"/>
        <v>2.127693246727278</v>
      </c>
    </row>
    <row r="378" spans="1:33" ht="12.75">
      <c r="A378" s="1" t="s">
        <v>753</v>
      </c>
      <c r="B378" s="1" t="s">
        <v>754</v>
      </c>
      <c r="C378" s="2" t="s">
        <v>755</v>
      </c>
      <c r="D378" s="1"/>
      <c r="E378" s="47">
        <v>546903275</v>
      </c>
      <c r="F378" s="18">
        <v>83.17</v>
      </c>
      <c r="G378" s="4">
        <f t="shared" si="122"/>
        <v>0.8317</v>
      </c>
      <c r="H378" s="47">
        <v>1656460.96</v>
      </c>
      <c r="I378" s="47">
        <v>0</v>
      </c>
      <c r="J378" s="47">
        <v>0</v>
      </c>
      <c r="K378" s="47">
        <v>201698.66</v>
      </c>
      <c r="L378" s="56">
        <f t="shared" si="115"/>
        <v>1858159.6199999999</v>
      </c>
      <c r="M378" s="47">
        <v>9303467</v>
      </c>
      <c r="N378" s="47">
        <v>0</v>
      </c>
      <c r="O378" s="47">
        <v>0</v>
      </c>
      <c r="P378" s="5">
        <f t="shared" si="131"/>
        <v>9303467</v>
      </c>
      <c r="Q378" s="47">
        <v>3473051.75</v>
      </c>
      <c r="R378" s="47">
        <v>0</v>
      </c>
      <c r="S378" s="5">
        <f t="shared" si="124"/>
        <v>3473051.75</v>
      </c>
      <c r="T378" s="5">
        <f t="shared" si="123"/>
        <v>14634678.37</v>
      </c>
      <c r="U378" s="6">
        <f t="shared" si="116"/>
        <v>0.635039486644142</v>
      </c>
      <c r="V378" s="6">
        <f t="shared" si="128"/>
        <v>1.7011174416536452</v>
      </c>
      <c r="W378" s="6">
        <f t="shared" si="129"/>
        <v>0.3397601925130179</v>
      </c>
      <c r="X378" s="66"/>
      <c r="Y378" s="14">
        <f t="shared" si="121"/>
        <v>2.675917120810805</v>
      </c>
      <c r="Z378" s="16">
        <v>181990.7108591365</v>
      </c>
      <c r="AA378" s="32">
        <f t="shared" si="125"/>
        <v>4869.920590164923</v>
      </c>
      <c r="AB378" s="35"/>
      <c r="AC378" s="2">
        <f t="shared" si="130"/>
        <v>657572772.6343634</v>
      </c>
      <c r="AD378" s="6">
        <f t="shared" si="117"/>
        <v>0.282578552113077</v>
      </c>
      <c r="AE378" s="6">
        <f t="shared" si="118"/>
        <v>1.4148193762233368</v>
      </c>
      <c r="AF378" s="6">
        <f t="shared" si="119"/>
        <v>0.5281623410419328</v>
      </c>
      <c r="AG378" s="6">
        <f t="shared" si="120"/>
        <v>2.2255602693783465</v>
      </c>
    </row>
    <row r="379" spans="1:33" ht="12.75">
      <c r="A379" s="1" t="s">
        <v>756</v>
      </c>
      <c r="B379" s="1" t="s">
        <v>757</v>
      </c>
      <c r="C379" s="2" t="s">
        <v>755</v>
      </c>
      <c r="D379" s="1"/>
      <c r="E379" s="47">
        <v>485286280</v>
      </c>
      <c r="F379" s="18">
        <v>78.71</v>
      </c>
      <c r="G379" s="4">
        <f t="shared" si="122"/>
        <v>0.7870999999999999</v>
      </c>
      <c r="H379" s="47">
        <v>1513133.15</v>
      </c>
      <c r="I379" s="47">
        <v>0</v>
      </c>
      <c r="J379" s="47">
        <v>0</v>
      </c>
      <c r="K379" s="47">
        <v>185269.43</v>
      </c>
      <c r="L379" s="56">
        <f t="shared" si="115"/>
        <v>1698402.5799999998</v>
      </c>
      <c r="M379" s="47">
        <v>7082554.5</v>
      </c>
      <c r="N379" s="47">
        <v>0</v>
      </c>
      <c r="O379" s="47">
        <v>0</v>
      </c>
      <c r="P379" s="5">
        <f t="shared" si="131"/>
        <v>7082554.5</v>
      </c>
      <c r="Q379" s="47">
        <v>1762295.42</v>
      </c>
      <c r="R379" s="47">
        <v>194115</v>
      </c>
      <c r="S379" s="5">
        <f aca="true" t="shared" si="132" ref="S379:S442">Q379+R379</f>
        <v>1956410.42</v>
      </c>
      <c r="T379" s="5">
        <f t="shared" si="123"/>
        <v>10737367.5</v>
      </c>
      <c r="U379" s="6">
        <f t="shared" si="116"/>
        <v>0.4031456277725387</v>
      </c>
      <c r="V379" s="6">
        <f t="shared" si="128"/>
        <v>1.4594590434330845</v>
      </c>
      <c r="W379" s="6">
        <f t="shared" si="129"/>
        <v>0.34997951724495485</v>
      </c>
      <c r="X379" s="66">
        <v>0.005</v>
      </c>
      <c r="Y379" s="14">
        <f t="shared" si="121"/>
        <v>2.2075841884505785</v>
      </c>
      <c r="Z379" s="16">
        <v>302512.36308724835</v>
      </c>
      <c r="AA379" s="32">
        <f t="shared" si="125"/>
        <v>6678.215095622299</v>
      </c>
      <c r="AB379" s="35"/>
      <c r="AC379" s="2">
        <f t="shared" si="130"/>
        <v>616549714.1405159</v>
      </c>
      <c r="AD379" s="6">
        <f t="shared" si="117"/>
        <v>0.27546887802350395</v>
      </c>
      <c r="AE379" s="6">
        <f t="shared" si="118"/>
        <v>1.1487402130861806</v>
      </c>
      <c r="AF379" s="6">
        <f t="shared" si="119"/>
        <v>0.285831844469619</v>
      </c>
      <c r="AG379" s="6">
        <f t="shared" si="120"/>
        <v>1.7415250147294496</v>
      </c>
    </row>
    <row r="380" spans="1:33" ht="12.75">
      <c r="A380" s="1" t="s">
        <v>758</v>
      </c>
      <c r="B380" s="1" t="s">
        <v>759</v>
      </c>
      <c r="C380" s="2" t="s">
        <v>755</v>
      </c>
      <c r="D380" s="1"/>
      <c r="E380" s="47">
        <v>296076262</v>
      </c>
      <c r="F380" s="18">
        <v>53.45</v>
      </c>
      <c r="G380" s="4">
        <f t="shared" si="122"/>
        <v>0.5345</v>
      </c>
      <c r="H380" s="47">
        <v>1412277.77</v>
      </c>
      <c r="I380" s="47">
        <v>0</v>
      </c>
      <c r="J380" s="47">
        <v>0</v>
      </c>
      <c r="K380" s="47">
        <v>171822.72</v>
      </c>
      <c r="L380" s="56">
        <f t="shared" si="115"/>
        <v>1584100.49</v>
      </c>
      <c r="M380" s="47">
        <v>8407173</v>
      </c>
      <c r="N380" s="47">
        <v>0</v>
      </c>
      <c r="O380" s="47">
        <v>0</v>
      </c>
      <c r="P380" s="5">
        <f t="shared" si="131"/>
        <v>8407173</v>
      </c>
      <c r="Q380" s="47">
        <v>3407372</v>
      </c>
      <c r="R380" s="47">
        <v>0</v>
      </c>
      <c r="S380" s="5">
        <f t="shared" si="132"/>
        <v>3407372</v>
      </c>
      <c r="T380" s="5">
        <f t="shared" si="123"/>
        <v>13398645.49</v>
      </c>
      <c r="U380" s="6">
        <f t="shared" si="116"/>
        <v>1.1508426839028385</v>
      </c>
      <c r="V380" s="6">
        <f t="shared" si="128"/>
        <v>2.839529566878955</v>
      </c>
      <c r="W380" s="6">
        <f t="shared" si="129"/>
        <v>0.5350312379990801</v>
      </c>
      <c r="X380" s="66">
        <v>0.002</v>
      </c>
      <c r="Y380" s="14">
        <f t="shared" si="121"/>
        <v>4.523403488780874</v>
      </c>
      <c r="Z380" s="16">
        <v>111551.45105755042</v>
      </c>
      <c r="AA380" s="32">
        <f t="shared" si="125"/>
        <v>5045.922228922925</v>
      </c>
      <c r="AB380" s="35"/>
      <c r="AC380" s="2">
        <f t="shared" si="130"/>
        <v>553931266.6043031</v>
      </c>
      <c r="AD380" s="6">
        <f t="shared" si="117"/>
        <v>0.2859741967105083</v>
      </c>
      <c r="AE380" s="6">
        <f t="shared" si="118"/>
        <v>1.5177285534968012</v>
      </c>
      <c r="AF380" s="6">
        <f t="shared" si="119"/>
        <v>0.6151254145460672</v>
      </c>
      <c r="AG380" s="6">
        <f t="shared" si="120"/>
        <v>2.4188281647533767</v>
      </c>
    </row>
    <row r="381" spans="1:33" ht="12.75">
      <c r="A381" s="1" t="s">
        <v>760</v>
      </c>
      <c r="B381" s="1" t="s">
        <v>761</v>
      </c>
      <c r="C381" s="2" t="s">
        <v>755</v>
      </c>
      <c r="D381" s="1"/>
      <c r="E381" s="47">
        <v>781385848</v>
      </c>
      <c r="F381" s="18">
        <v>59.98</v>
      </c>
      <c r="G381" s="4">
        <f t="shared" si="122"/>
        <v>0.5998</v>
      </c>
      <c r="H381" s="47">
        <v>3217083.15</v>
      </c>
      <c r="I381" s="47">
        <v>0</v>
      </c>
      <c r="J381" s="47">
        <v>0</v>
      </c>
      <c r="K381" s="47">
        <v>391767.92</v>
      </c>
      <c r="L381" s="56">
        <f t="shared" si="115"/>
        <v>3608851.07</v>
      </c>
      <c r="M381" s="47">
        <v>0</v>
      </c>
      <c r="N381" s="47">
        <v>12815277.26</v>
      </c>
      <c r="O381" s="47">
        <v>0</v>
      </c>
      <c r="P381" s="5">
        <f t="shared" si="131"/>
        <v>12815277.26</v>
      </c>
      <c r="Q381" s="47">
        <v>5017231.5</v>
      </c>
      <c r="R381" s="47">
        <v>0</v>
      </c>
      <c r="S381" s="5">
        <f t="shared" si="132"/>
        <v>5017231.5</v>
      </c>
      <c r="T381" s="5">
        <f t="shared" si="123"/>
        <v>21441359.83</v>
      </c>
      <c r="U381" s="6">
        <f t="shared" si="116"/>
        <v>0.6420939812055567</v>
      </c>
      <c r="V381" s="6">
        <f t="shared" si="128"/>
        <v>1.6400703049333956</v>
      </c>
      <c r="W381" s="6">
        <f t="shared" si="129"/>
        <v>0.46185262751264977</v>
      </c>
      <c r="X381" s="66"/>
      <c r="Y381" s="14">
        <f t="shared" si="121"/>
        <v>2.744016913651602</v>
      </c>
      <c r="Z381" s="16">
        <v>238370.75529149646</v>
      </c>
      <c r="AA381" s="32">
        <f t="shared" si="125"/>
        <v>6540.933842397734</v>
      </c>
      <c r="AB381" s="35"/>
      <c r="AC381" s="2">
        <f t="shared" si="130"/>
        <v>1302743994.6648884</v>
      </c>
      <c r="AD381" s="6">
        <f t="shared" si="117"/>
        <v>0.27701920598208735</v>
      </c>
      <c r="AE381" s="6">
        <f t="shared" si="118"/>
        <v>0.9837141688990506</v>
      </c>
      <c r="AF381" s="6">
        <f t="shared" si="119"/>
        <v>0.3851279699270929</v>
      </c>
      <c r="AG381" s="6">
        <f t="shared" si="120"/>
        <v>1.6458613448082309</v>
      </c>
    </row>
    <row r="382" spans="1:33" ht="12.75">
      <c r="A382" s="1" t="s">
        <v>762</v>
      </c>
      <c r="B382" s="1" t="s">
        <v>763</v>
      </c>
      <c r="C382" s="2" t="s">
        <v>755</v>
      </c>
      <c r="D382" s="1"/>
      <c r="E382" s="47">
        <v>1257414832</v>
      </c>
      <c r="F382" s="18">
        <v>69.5</v>
      </c>
      <c r="G382" s="4">
        <f t="shared" si="122"/>
        <v>0.695</v>
      </c>
      <c r="H382" s="47">
        <v>4283224.41</v>
      </c>
      <c r="I382" s="47">
        <v>0</v>
      </c>
      <c r="J382" s="47">
        <v>0</v>
      </c>
      <c r="K382" s="47">
        <v>522002.39</v>
      </c>
      <c r="L382" s="56">
        <f t="shared" si="115"/>
        <v>4805226.8</v>
      </c>
      <c r="M382" s="47">
        <v>0</v>
      </c>
      <c r="N382" s="47">
        <v>17261355.24</v>
      </c>
      <c r="O382" s="47">
        <v>0</v>
      </c>
      <c r="P382" s="5">
        <f t="shared" si="131"/>
        <v>17261355.24</v>
      </c>
      <c r="Q382" s="47">
        <v>5053224.3</v>
      </c>
      <c r="R382" s="47">
        <v>251483</v>
      </c>
      <c r="S382" s="5">
        <f t="shared" si="132"/>
        <v>5304707.3</v>
      </c>
      <c r="T382" s="5">
        <f t="shared" si="123"/>
        <v>27371289.34</v>
      </c>
      <c r="U382" s="6">
        <f t="shared" si="116"/>
        <v>0.4218740836357496</v>
      </c>
      <c r="V382" s="6">
        <f t="shared" si="128"/>
        <v>1.3727653595865965</v>
      </c>
      <c r="W382" s="6">
        <f t="shared" si="129"/>
        <v>0.38215127400374105</v>
      </c>
      <c r="X382" s="66"/>
      <c r="Y382" s="14">
        <f t="shared" si="121"/>
        <v>2.176790717226087</v>
      </c>
      <c r="Z382" s="16">
        <v>311357.2767364939</v>
      </c>
      <c r="AA382" s="32">
        <f t="shared" si="125"/>
        <v>6777.596297407938</v>
      </c>
      <c r="AB382" s="35"/>
      <c r="AC382" s="2">
        <f t="shared" si="130"/>
        <v>1809229974.1007195</v>
      </c>
      <c r="AD382" s="6">
        <f t="shared" si="117"/>
        <v>0.2655951354326</v>
      </c>
      <c r="AE382" s="6">
        <f t="shared" si="118"/>
        <v>0.9540719249126846</v>
      </c>
      <c r="AF382" s="6">
        <f t="shared" si="119"/>
        <v>0.2793024862697023</v>
      </c>
      <c r="AG382" s="6">
        <f t="shared" si="120"/>
        <v>1.5128695484721306</v>
      </c>
    </row>
    <row r="383" spans="1:33" ht="12.75">
      <c r="A383" s="1" t="s">
        <v>764</v>
      </c>
      <c r="B383" s="1" t="s">
        <v>765</v>
      </c>
      <c r="C383" s="2" t="s">
        <v>755</v>
      </c>
      <c r="D383" s="1"/>
      <c r="E383" s="47">
        <v>279267191</v>
      </c>
      <c r="F383" s="18">
        <v>106.19</v>
      </c>
      <c r="G383" s="4">
        <f t="shared" si="122"/>
        <v>1.0619</v>
      </c>
      <c r="H383" s="47">
        <v>668625.93</v>
      </c>
      <c r="I383" s="47">
        <v>0</v>
      </c>
      <c r="J383" s="47">
        <v>0</v>
      </c>
      <c r="K383" s="47">
        <v>81489.96</v>
      </c>
      <c r="L383" s="56">
        <f t="shared" si="115"/>
        <v>750115.89</v>
      </c>
      <c r="M383" s="47">
        <v>2168160.33</v>
      </c>
      <c r="N383" s="47">
        <v>1440918.29</v>
      </c>
      <c r="O383" s="47">
        <v>0</v>
      </c>
      <c r="P383" s="5">
        <f t="shared" si="131"/>
        <v>3609078.62</v>
      </c>
      <c r="Q383" s="47">
        <v>1471738.1</v>
      </c>
      <c r="R383" s="47">
        <v>0</v>
      </c>
      <c r="S383" s="5">
        <f t="shared" si="132"/>
        <v>1471738.1</v>
      </c>
      <c r="T383" s="5">
        <f t="shared" si="123"/>
        <v>5830932.609999999</v>
      </c>
      <c r="U383" s="6">
        <f t="shared" si="116"/>
        <v>0.5270000012282144</v>
      </c>
      <c r="V383" s="6">
        <f t="shared" si="128"/>
        <v>1.2923389271316157</v>
      </c>
      <c r="W383" s="6">
        <f t="shared" si="129"/>
        <v>0.268601509297954</v>
      </c>
      <c r="X383" s="66"/>
      <c r="Y383" s="14">
        <f t="shared" si="121"/>
        <v>2.087940437657784</v>
      </c>
      <c r="Z383" s="16">
        <v>357123.3624454148</v>
      </c>
      <c r="AA383" s="32">
        <f t="shared" si="125"/>
        <v>7456.523096820989</v>
      </c>
      <c r="AB383" s="35"/>
      <c r="AC383" s="2">
        <f t="shared" si="130"/>
        <v>262988220.1713909</v>
      </c>
      <c r="AD383" s="6">
        <f t="shared" si="117"/>
        <v>0.2852279427234974</v>
      </c>
      <c r="AE383" s="6">
        <f t="shared" si="118"/>
        <v>1.3723347067210627</v>
      </c>
      <c r="AF383" s="6">
        <f t="shared" si="119"/>
        <v>0.559621301304241</v>
      </c>
      <c r="AG383" s="6">
        <f t="shared" si="120"/>
        <v>2.217183950748801</v>
      </c>
    </row>
    <row r="384" spans="1:33" ht="12.75">
      <c r="A384" s="1" t="s">
        <v>766</v>
      </c>
      <c r="B384" s="1" t="s">
        <v>767</v>
      </c>
      <c r="C384" s="2" t="s">
        <v>755</v>
      </c>
      <c r="D384" s="1"/>
      <c r="E384" s="47">
        <v>866877997</v>
      </c>
      <c r="F384" s="18">
        <v>72.34</v>
      </c>
      <c r="G384" s="4">
        <f t="shared" si="122"/>
        <v>0.7234</v>
      </c>
      <c r="H384" s="47">
        <v>2946484.59</v>
      </c>
      <c r="I384" s="47">
        <v>0</v>
      </c>
      <c r="J384" s="47">
        <v>0</v>
      </c>
      <c r="K384" s="47">
        <v>359985.38</v>
      </c>
      <c r="L384" s="56">
        <f t="shared" si="115"/>
        <v>3306469.9699999997</v>
      </c>
      <c r="M384" s="47">
        <v>9769793.67</v>
      </c>
      <c r="N384" s="47">
        <v>5618975.38</v>
      </c>
      <c r="O384" s="47">
        <v>0</v>
      </c>
      <c r="P384" s="5">
        <f t="shared" si="131"/>
        <v>15388769.05</v>
      </c>
      <c r="Q384" s="47">
        <v>3131648.29</v>
      </c>
      <c r="R384" s="47">
        <v>173000</v>
      </c>
      <c r="S384" s="5">
        <f t="shared" si="132"/>
        <v>3304648.29</v>
      </c>
      <c r="T384" s="5">
        <f t="shared" si="123"/>
        <v>21999887.31</v>
      </c>
      <c r="U384" s="6">
        <f t="shared" si="116"/>
        <v>0.38121261601244677</v>
      </c>
      <c r="V384" s="6">
        <f t="shared" si="128"/>
        <v>1.775194329912148</v>
      </c>
      <c r="W384" s="6">
        <f t="shared" si="129"/>
        <v>0.3814227586168622</v>
      </c>
      <c r="X384" s="66"/>
      <c r="Y384" s="14">
        <f t="shared" si="121"/>
        <v>2.537829704541457</v>
      </c>
      <c r="Z384" s="16">
        <v>344095.77464788733</v>
      </c>
      <c r="AA384" s="32">
        <f t="shared" si="125"/>
        <v>8732.564781086117</v>
      </c>
      <c r="AB384" s="35"/>
      <c r="AC384" s="2">
        <f t="shared" si="130"/>
        <v>1198338397.8435166</v>
      </c>
      <c r="AD384" s="6">
        <f t="shared" si="117"/>
        <v>0.2759212235834381</v>
      </c>
      <c r="AE384" s="6">
        <f t="shared" si="118"/>
        <v>1.284175578258448</v>
      </c>
      <c r="AF384" s="6">
        <f t="shared" si="119"/>
        <v>0.2613325497735525</v>
      </c>
      <c r="AG384" s="6">
        <f t="shared" si="120"/>
        <v>1.83586600826529</v>
      </c>
    </row>
    <row r="385" spans="1:33" ht="12.75">
      <c r="A385" s="1" t="s">
        <v>768</v>
      </c>
      <c r="B385" s="1" t="s">
        <v>769</v>
      </c>
      <c r="C385" s="2" t="s">
        <v>755</v>
      </c>
      <c r="D385" s="1"/>
      <c r="E385" s="47">
        <v>1096205369</v>
      </c>
      <c r="F385" s="18">
        <v>59.79</v>
      </c>
      <c r="G385" s="4">
        <f t="shared" si="122"/>
        <v>0.5979</v>
      </c>
      <c r="H385" s="47">
        <v>4606829.28</v>
      </c>
      <c r="I385" s="47">
        <v>0</v>
      </c>
      <c r="J385" s="47">
        <v>0</v>
      </c>
      <c r="K385" s="47">
        <v>561330.9</v>
      </c>
      <c r="L385" s="56">
        <f t="shared" si="115"/>
        <v>5168160.180000001</v>
      </c>
      <c r="M385" s="47">
        <v>13740008</v>
      </c>
      <c r="N385" s="47">
        <v>9627124.75</v>
      </c>
      <c r="O385" s="47">
        <v>0</v>
      </c>
      <c r="P385" s="5">
        <f t="shared" si="131"/>
        <v>23367132.75</v>
      </c>
      <c r="Q385" s="47">
        <v>6565463.3</v>
      </c>
      <c r="R385" s="47">
        <v>0</v>
      </c>
      <c r="S385" s="5">
        <f t="shared" si="132"/>
        <v>6565463.3</v>
      </c>
      <c r="T385" s="5">
        <f t="shared" si="123"/>
        <v>35100756.23</v>
      </c>
      <c r="U385" s="6">
        <f t="shared" si="116"/>
        <v>0.5989263951506882</v>
      </c>
      <c r="V385" s="6">
        <f t="shared" si="128"/>
        <v>2.1316382322882057</v>
      </c>
      <c r="W385" s="6">
        <f t="shared" si="129"/>
        <v>0.47145911944534546</v>
      </c>
      <c r="X385" s="66"/>
      <c r="Y385" s="14">
        <f t="shared" si="121"/>
        <v>3.202023746884239</v>
      </c>
      <c r="Z385" s="16">
        <v>154675.65318539727</v>
      </c>
      <c r="AA385" s="32">
        <f t="shared" si="125"/>
        <v>4952.751145644728</v>
      </c>
      <c r="AB385" s="35"/>
      <c r="AC385" s="2">
        <f t="shared" si="130"/>
        <v>1833425939.1202543</v>
      </c>
      <c r="AD385" s="6">
        <f t="shared" si="117"/>
        <v>0.2818854075163721</v>
      </c>
      <c r="AE385" s="6">
        <f t="shared" si="118"/>
        <v>1.274506499085118</v>
      </c>
      <c r="AF385" s="6">
        <f t="shared" si="119"/>
        <v>0.3580980916605965</v>
      </c>
      <c r="AG385" s="6">
        <f t="shared" si="120"/>
        <v>1.9144899982620862</v>
      </c>
    </row>
    <row r="386" spans="1:33" ht="12.75">
      <c r="A386" s="1" t="s">
        <v>770</v>
      </c>
      <c r="B386" s="1" t="s">
        <v>771</v>
      </c>
      <c r="C386" s="2" t="s">
        <v>755</v>
      </c>
      <c r="D386" s="1"/>
      <c r="E386" s="47">
        <v>684877722</v>
      </c>
      <c r="F386" s="18">
        <v>86.53</v>
      </c>
      <c r="G386" s="4">
        <f t="shared" si="122"/>
        <v>0.8653</v>
      </c>
      <c r="H386" s="47">
        <v>1893025.95</v>
      </c>
      <c r="I386" s="47">
        <v>0</v>
      </c>
      <c r="J386" s="47">
        <v>0</v>
      </c>
      <c r="K386" s="47">
        <v>235712.84</v>
      </c>
      <c r="L386" s="56">
        <f t="shared" si="115"/>
        <v>2128738.79</v>
      </c>
      <c r="M386" s="47">
        <v>11214867</v>
      </c>
      <c r="N386" s="47">
        <v>0</v>
      </c>
      <c r="O386" s="47">
        <v>0</v>
      </c>
      <c r="P386" s="5">
        <f t="shared" si="131"/>
        <v>11214867</v>
      </c>
      <c r="Q386" s="47">
        <v>6818836</v>
      </c>
      <c r="R386" s="47">
        <v>0</v>
      </c>
      <c r="S386" s="5">
        <f t="shared" si="132"/>
        <v>6818836</v>
      </c>
      <c r="T386" s="5">
        <f t="shared" si="123"/>
        <v>20162441.79</v>
      </c>
      <c r="U386" s="6">
        <f t="shared" si="116"/>
        <v>0.9956282385835876</v>
      </c>
      <c r="V386" s="6">
        <f t="shared" si="128"/>
        <v>1.6374991680631712</v>
      </c>
      <c r="W386" s="6">
        <f t="shared" si="129"/>
        <v>0.31082027077528446</v>
      </c>
      <c r="X386" s="66"/>
      <c r="Y386" s="14">
        <f t="shared" si="121"/>
        <v>2.9439476774220434</v>
      </c>
      <c r="Z386" s="16">
        <v>133308.87489264243</v>
      </c>
      <c r="AA386" s="32">
        <f t="shared" si="125"/>
        <v>3924.543526199405</v>
      </c>
      <c r="AB386" s="35"/>
      <c r="AC386" s="2">
        <f t="shared" si="130"/>
        <v>791491646.8276899</v>
      </c>
      <c r="AD386" s="6">
        <f t="shared" si="117"/>
        <v>0.26895278030185366</v>
      </c>
      <c r="AE386" s="6">
        <f t="shared" si="118"/>
        <v>1.4169280301250622</v>
      </c>
      <c r="AF386" s="6">
        <f t="shared" si="119"/>
        <v>0.8615171148463783</v>
      </c>
      <c r="AG386" s="6">
        <f t="shared" si="120"/>
        <v>2.547397925273294</v>
      </c>
    </row>
    <row r="387" spans="1:33" ht="12.75">
      <c r="A387" s="1" t="s">
        <v>772</v>
      </c>
      <c r="B387" s="1" t="s">
        <v>773</v>
      </c>
      <c r="C387" s="2" t="s">
        <v>755</v>
      </c>
      <c r="D387" s="1"/>
      <c r="E387" s="47">
        <v>1275492613</v>
      </c>
      <c r="F387" s="18">
        <v>58.54</v>
      </c>
      <c r="G387" s="4">
        <f t="shared" si="122"/>
        <v>0.5854</v>
      </c>
      <c r="H387" s="47">
        <v>5294328.3</v>
      </c>
      <c r="I387" s="47">
        <v>0</v>
      </c>
      <c r="J387" s="47">
        <v>0</v>
      </c>
      <c r="K387" s="47">
        <v>660691.85</v>
      </c>
      <c r="L387" s="56">
        <f aca="true" t="shared" si="133" ref="L387:L450">SUM(H387:K387)</f>
        <v>5955020.149999999</v>
      </c>
      <c r="M387" s="47">
        <v>10784580</v>
      </c>
      <c r="N387" s="47">
        <v>6339892.15</v>
      </c>
      <c r="O387" s="47">
        <v>0</v>
      </c>
      <c r="P387" s="5">
        <f t="shared" si="131"/>
        <v>17124472.15</v>
      </c>
      <c r="Q387" s="47">
        <v>7946754.88</v>
      </c>
      <c r="R387" s="47">
        <v>127344.84</v>
      </c>
      <c r="S387" s="5">
        <f t="shared" si="132"/>
        <v>8074099.72</v>
      </c>
      <c r="T387" s="5">
        <f t="shared" si="123"/>
        <v>31153592.019999996</v>
      </c>
      <c r="U387" s="6">
        <f aca="true" t="shared" si="134" ref="U387:U450">(S387/E387)*100</f>
        <v>0.633018148259554</v>
      </c>
      <c r="V387" s="6">
        <f t="shared" si="128"/>
        <v>1.342577132589007</v>
      </c>
      <c r="W387" s="6">
        <f t="shared" si="129"/>
        <v>0.4668800186928248</v>
      </c>
      <c r="X387" s="66">
        <v>0.01</v>
      </c>
      <c r="Y387" s="14">
        <f t="shared" si="121"/>
        <v>2.4324752995413856</v>
      </c>
      <c r="Z387" s="16">
        <v>186236.34710314366</v>
      </c>
      <c r="AA387" s="32">
        <f t="shared" si="125"/>
        <v>4530.153142052129</v>
      </c>
      <c r="AB387" s="35"/>
      <c r="AC387" s="2">
        <f t="shared" si="130"/>
        <v>2178839448.240519</v>
      </c>
      <c r="AD387" s="6">
        <f aca="true" t="shared" si="135" ref="AD387:AD450">(L387/AC387)*100</f>
        <v>0.2733115629427797</v>
      </c>
      <c r="AE387" s="6">
        <f aca="true" t="shared" si="136" ref="AE387:AE450">(P387/AC387)*100</f>
        <v>0.7859446534176048</v>
      </c>
      <c r="AF387" s="6">
        <f aca="true" t="shared" si="137" ref="AF387:AF450">(Q387/AC387)*100</f>
        <v>0.36472420610969075</v>
      </c>
      <c r="AG387" s="6">
        <f aca="true" t="shared" si="138" ref="AG387:AG450">(T387/AC387)*100</f>
        <v>1.4298250403515274</v>
      </c>
    </row>
    <row r="388" spans="1:33" ht="12.75">
      <c r="A388" s="1" t="s">
        <v>774</v>
      </c>
      <c r="B388" s="1" t="s">
        <v>775</v>
      </c>
      <c r="C388" s="2" t="s">
        <v>755</v>
      </c>
      <c r="D388" s="1"/>
      <c r="E388" s="47">
        <v>1498599362</v>
      </c>
      <c r="F388" s="18">
        <v>74.16</v>
      </c>
      <c r="G388" s="4">
        <f t="shared" si="122"/>
        <v>0.7415999999999999</v>
      </c>
      <c r="H388" s="47">
        <v>4917016.1</v>
      </c>
      <c r="I388" s="47">
        <v>0</v>
      </c>
      <c r="J388" s="47">
        <v>0</v>
      </c>
      <c r="K388" s="47">
        <v>598221.59</v>
      </c>
      <c r="L388" s="56">
        <f t="shared" si="133"/>
        <v>5515237.6899999995</v>
      </c>
      <c r="M388" s="47">
        <v>8951732.5</v>
      </c>
      <c r="N388" s="47">
        <v>4700811.95</v>
      </c>
      <c r="O388" s="47">
        <v>0</v>
      </c>
      <c r="P388" s="5">
        <f t="shared" si="131"/>
        <v>13652544.45</v>
      </c>
      <c r="Q388" s="47">
        <v>6940561</v>
      </c>
      <c r="R388" s="47">
        <v>0</v>
      </c>
      <c r="S388" s="5">
        <f t="shared" si="132"/>
        <v>6940561</v>
      </c>
      <c r="T388" s="5">
        <f t="shared" si="123"/>
        <v>26108343.14</v>
      </c>
      <c r="U388" s="6">
        <f t="shared" si="134"/>
        <v>0.46313652441018455</v>
      </c>
      <c r="V388" s="6">
        <f t="shared" si="128"/>
        <v>0.9110203031035321</v>
      </c>
      <c r="W388" s="6">
        <f t="shared" si="129"/>
        <v>0.3680261602833913</v>
      </c>
      <c r="X388" s="66"/>
      <c r="Y388" s="14">
        <f aca="true" t="shared" si="139" ref="Y388:Y451">((T388/E388)*100)-X388</f>
        <v>1.742182987797108</v>
      </c>
      <c r="Z388" s="16">
        <v>257301.6086671044</v>
      </c>
      <c r="AA388" s="32">
        <f t="shared" si="125"/>
        <v>4482.664853526582</v>
      </c>
      <c r="AB388" s="35"/>
      <c r="AC388" s="2">
        <f t="shared" si="130"/>
        <v>2020765051.2405612</v>
      </c>
      <c r="AD388" s="6">
        <f t="shared" si="135"/>
        <v>0.27292820046616295</v>
      </c>
      <c r="AE388" s="6">
        <f t="shared" si="136"/>
        <v>0.6756126567815793</v>
      </c>
      <c r="AF388" s="6">
        <f t="shared" si="137"/>
        <v>0.3434620465025928</v>
      </c>
      <c r="AG388" s="6">
        <f t="shared" si="138"/>
        <v>1.2920029037503353</v>
      </c>
    </row>
    <row r="389" spans="1:33" ht="12.75">
      <c r="A389" s="1" t="s">
        <v>776</v>
      </c>
      <c r="B389" s="1" t="s">
        <v>777</v>
      </c>
      <c r="C389" s="2" t="s">
        <v>755</v>
      </c>
      <c r="D389" s="1"/>
      <c r="E389" s="47">
        <v>2002692225</v>
      </c>
      <c r="F389" s="18">
        <v>80.56</v>
      </c>
      <c r="G389" s="4">
        <f aca="true" t="shared" si="140" ref="G389:G452">F389/100</f>
        <v>0.8056</v>
      </c>
      <c r="H389" s="48">
        <v>6292191.83</v>
      </c>
      <c r="I389" s="47">
        <v>0</v>
      </c>
      <c r="J389" s="47">
        <v>0</v>
      </c>
      <c r="K389" s="47">
        <v>766575.94</v>
      </c>
      <c r="L389" s="56">
        <f t="shared" si="133"/>
        <v>7058767.77</v>
      </c>
      <c r="M389" s="47">
        <v>13742637</v>
      </c>
      <c r="N389" s="47">
        <v>6279465.39</v>
      </c>
      <c r="O389" s="47">
        <v>0</v>
      </c>
      <c r="P389" s="5">
        <f t="shared" si="131"/>
        <v>20022102.39</v>
      </c>
      <c r="Q389" s="47">
        <v>7606485.8</v>
      </c>
      <c r="R389" s="47">
        <v>400538.45</v>
      </c>
      <c r="S389" s="5">
        <f t="shared" si="132"/>
        <v>8007024.25</v>
      </c>
      <c r="T389" s="5">
        <f aca="true" t="shared" si="141" ref="T389:T452">L389+P389+S389</f>
        <v>35087894.41</v>
      </c>
      <c r="U389" s="6">
        <f t="shared" si="134"/>
        <v>0.3998130191971959</v>
      </c>
      <c r="V389" s="6">
        <f t="shared" si="128"/>
        <v>0.999759330967593</v>
      </c>
      <c r="W389" s="6">
        <f t="shared" si="129"/>
        <v>0.35246393239480417</v>
      </c>
      <c r="X389" s="66"/>
      <c r="Y389" s="14">
        <f t="shared" si="139"/>
        <v>1.752036282559593</v>
      </c>
      <c r="Z389" s="16">
        <v>234012.16852010266</v>
      </c>
      <c r="AA389" s="32">
        <f t="shared" si="125"/>
        <v>4099.978098076696</v>
      </c>
      <c r="AB389" s="35"/>
      <c r="AC389" s="2">
        <f t="shared" si="130"/>
        <v>2485963536.4945383</v>
      </c>
      <c r="AD389" s="6">
        <f t="shared" si="135"/>
        <v>0.2839449439372542</v>
      </c>
      <c r="AE389" s="6">
        <f t="shared" si="136"/>
        <v>0.8054061170274929</v>
      </c>
      <c r="AF389" s="6">
        <f t="shared" si="137"/>
        <v>0.3059773680641318</v>
      </c>
      <c r="AG389" s="6">
        <f t="shared" si="138"/>
        <v>1.4114404292300078</v>
      </c>
    </row>
    <row r="390" spans="1:33" ht="12.75">
      <c r="A390" s="1" t="s">
        <v>778</v>
      </c>
      <c r="B390" s="1" t="s">
        <v>779</v>
      </c>
      <c r="C390" s="2" t="s">
        <v>755</v>
      </c>
      <c r="D390" s="1"/>
      <c r="E390" s="47">
        <v>798683114</v>
      </c>
      <c r="F390" s="18">
        <v>49.24</v>
      </c>
      <c r="G390" s="4">
        <f t="shared" si="140"/>
        <v>0.4924</v>
      </c>
      <c r="H390" s="47">
        <v>3889352.87</v>
      </c>
      <c r="I390" s="47">
        <v>0</v>
      </c>
      <c r="J390" s="47">
        <v>0</v>
      </c>
      <c r="K390" s="47">
        <v>473726.65</v>
      </c>
      <c r="L390" s="56">
        <f t="shared" si="133"/>
        <v>4363079.5200000005</v>
      </c>
      <c r="M390" s="47">
        <v>5809326.5</v>
      </c>
      <c r="N390" s="47">
        <v>0</v>
      </c>
      <c r="O390" s="47">
        <v>0</v>
      </c>
      <c r="P390" s="5">
        <f t="shared" si="131"/>
        <v>5809326.5</v>
      </c>
      <c r="Q390" s="47">
        <v>3509817.65</v>
      </c>
      <c r="R390" s="47">
        <v>157623.2</v>
      </c>
      <c r="S390" s="5">
        <f t="shared" si="132"/>
        <v>3667440.85</v>
      </c>
      <c r="T390" s="5">
        <f t="shared" si="141"/>
        <v>13839846.87</v>
      </c>
      <c r="U390" s="6">
        <f t="shared" si="134"/>
        <v>0.4591859757285416</v>
      </c>
      <c r="V390" s="6">
        <f t="shared" si="128"/>
        <v>0.7273631304041818</v>
      </c>
      <c r="W390" s="6">
        <f t="shared" si="129"/>
        <v>0.5462841824899282</v>
      </c>
      <c r="X390" s="66"/>
      <c r="Y390" s="14">
        <f t="shared" si="139"/>
        <v>1.7328332886226514</v>
      </c>
      <c r="Z390" s="16">
        <v>493771.03658536583</v>
      </c>
      <c r="AA390" s="32">
        <f t="shared" si="125"/>
        <v>8556.22889152835</v>
      </c>
      <c r="AB390" s="35"/>
      <c r="AC390" s="2">
        <f t="shared" si="130"/>
        <v>1622020946.3850527</v>
      </c>
      <c r="AD390" s="6">
        <f t="shared" si="135"/>
        <v>0.2689903314580406</v>
      </c>
      <c r="AE390" s="6">
        <f t="shared" si="136"/>
        <v>0.35815360541101915</v>
      </c>
      <c r="AF390" s="6">
        <f t="shared" si="137"/>
        <v>0.21638547010272713</v>
      </c>
      <c r="AG390" s="6">
        <f t="shared" si="138"/>
        <v>0.8532471113177935</v>
      </c>
    </row>
    <row r="391" spans="1:33" ht="12.75">
      <c r="A391" s="1" t="s">
        <v>780</v>
      </c>
      <c r="B391" s="1" t="s">
        <v>781</v>
      </c>
      <c r="C391" s="2" t="s">
        <v>755</v>
      </c>
      <c r="D391" s="1"/>
      <c r="E391" s="47">
        <v>1223288012</v>
      </c>
      <c r="F391" s="18">
        <v>81.39</v>
      </c>
      <c r="G391" s="4">
        <f t="shared" si="140"/>
        <v>0.8139</v>
      </c>
      <c r="H391" s="47">
        <v>3753454.06</v>
      </c>
      <c r="I391" s="47">
        <v>0</v>
      </c>
      <c r="J391" s="47">
        <v>0</v>
      </c>
      <c r="K391" s="47">
        <v>457009.56</v>
      </c>
      <c r="L391" s="56">
        <f t="shared" si="133"/>
        <v>4210463.62</v>
      </c>
      <c r="M391" s="47">
        <v>21462182</v>
      </c>
      <c r="N391" s="47">
        <v>0</v>
      </c>
      <c r="O391" s="47">
        <v>0</v>
      </c>
      <c r="P391" s="5">
        <f t="shared" si="131"/>
        <v>21462182</v>
      </c>
      <c r="Q391" s="47">
        <v>6881957</v>
      </c>
      <c r="R391" s="47">
        <v>244656</v>
      </c>
      <c r="S391" s="5">
        <f t="shared" si="132"/>
        <v>7126613</v>
      </c>
      <c r="T391" s="5">
        <f t="shared" si="141"/>
        <v>32799258.62</v>
      </c>
      <c r="U391" s="6">
        <f t="shared" si="134"/>
        <v>0.5825785040064628</v>
      </c>
      <c r="V391" s="6">
        <f t="shared" si="128"/>
        <v>1.7544667968184096</v>
      </c>
      <c r="W391" s="6">
        <f t="shared" si="129"/>
        <v>0.34419233890113526</v>
      </c>
      <c r="X391" s="66"/>
      <c r="Y391" s="14">
        <f t="shared" si="139"/>
        <v>2.6812376397260076</v>
      </c>
      <c r="Z391" s="16">
        <v>146340.95875443867</v>
      </c>
      <c r="AA391" s="32">
        <f t="shared" si="125"/>
        <v>3923.748868459922</v>
      </c>
      <c r="AB391" s="35"/>
      <c r="AC391" s="2">
        <f t="shared" si="130"/>
        <v>1502995468.7308023</v>
      </c>
      <c r="AD391" s="6">
        <f t="shared" si="135"/>
        <v>0.28013814463163395</v>
      </c>
      <c r="AE391" s="6">
        <f t="shared" si="136"/>
        <v>1.4279605259305035</v>
      </c>
      <c r="AF391" s="6">
        <f t="shared" si="137"/>
        <v>0.4578827510246213</v>
      </c>
      <c r="AG391" s="6">
        <f t="shared" si="138"/>
        <v>2.1822593149729976</v>
      </c>
    </row>
    <row r="392" spans="1:33" ht="12.75">
      <c r="A392" s="1" t="s">
        <v>782</v>
      </c>
      <c r="B392" s="1" t="s">
        <v>783</v>
      </c>
      <c r="C392" s="2" t="s">
        <v>755</v>
      </c>
      <c r="D392" s="1"/>
      <c r="E392" s="47">
        <v>1523778541</v>
      </c>
      <c r="F392" s="18">
        <v>105.93</v>
      </c>
      <c r="G392" s="4">
        <f t="shared" si="140"/>
        <v>1.0593000000000001</v>
      </c>
      <c r="H392" s="47">
        <v>3378369.3</v>
      </c>
      <c r="I392" s="47">
        <v>0</v>
      </c>
      <c r="J392" s="47">
        <v>0</v>
      </c>
      <c r="K392" s="47">
        <v>410835.2</v>
      </c>
      <c r="L392" s="56">
        <f t="shared" si="133"/>
        <v>3789204.5</v>
      </c>
      <c r="M392" s="47">
        <v>18863814</v>
      </c>
      <c r="N392" s="47">
        <v>0</v>
      </c>
      <c r="O392" s="47">
        <v>0</v>
      </c>
      <c r="P392" s="5">
        <f t="shared" si="131"/>
        <v>18863814</v>
      </c>
      <c r="Q392" s="47">
        <v>4199445.39</v>
      </c>
      <c r="R392" s="47">
        <v>0</v>
      </c>
      <c r="S392" s="5">
        <f t="shared" si="132"/>
        <v>4199445.39</v>
      </c>
      <c r="T392" s="5">
        <f t="shared" si="141"/>
        <v>26852463.89</v>
      </c>
      <c r="U392" s="6">
        <f t="shared" si="134"/>
        <v>0.2755942072293562</v>
      </c>
      <c r="V392" s="6">
        <f t="shared" si="128"/>
        <v>1.2379629645932912</v>
      </c>
      <c r="W392" s="6">
        <f t="shared" si="129"/>
        <v>0.2486716014200649</v>
      </c>
      <c r="X392" s="66"/>
      <c r="Y392" s="14">
        <f t="shared" si="139"/>
        <v>1.7622287732427122</v>
      </c>
      <c r="Z392" s="16">
        <v>432598.58490566036</v>
      </c>
      <c r="AA392" s="32">
        <f t="shared" si="125"/>
        <v>7623.376735848352</v>
      </c>
      <c r="AB392" s="35"/>
      <c r="AC392" s="2">
        <f t="shared" si="130"/>
        <v>1438476863.0227506</v>
      </c>
      <c r="AD392" s="6">
        <f t="shared" si="135"/>
        <v>0.26341782738427477</v>
      </c>
      <c r="AE392" s="6">
        <f t="shared" si="136"/>
        <v>1.3113741683936737</v>
      </c>
      <c r="AF392" s="6">
        <f t="shared" si="137"/>
        <v>0.291936943718057</v>
      </c>
      <c r="AG392" s="6">
        <f t="shared" si="138"/>
        <v>1.8667289394960054</v>
      </c>
    </row>
    <row r="393" spans="1:33" ht="12.75">
      <c r="A393" s="1" t="s">
        <v>784</v>
      </c>
      <c r="B393" s="1" t="s">
        <v>785</v>
      </c>
      <c r="C393" s="2" t="s">
        <v>755</v>
      </c>
      <c r="D393" s="1"/>
      <c r="E393" s="47">
        <v>732932618</v>
      </c>
      <c r="F393" s="18">
        <v>84.81</v>
      </c>
      <c r="G393" s="4">
        <f t="shared" si="140"/>
        <v>0.8481000000000001</v>
      </c>
      <c r="H393" s="47">
        <v>2127374.71</v>
      </c>
      <c r="I393" s="47">
        <v>0</v>
      </c>
      <c r="J393" s="47">
        <v>0</v>
      </c>
      <c r="K393" s="47">
        <v>260771.59</v>
      </c>
      <c r="L393" s="56">
        <f t="shared" si="133"/>
        <v>2388146.3</v>
      </c>
      <c r="M393" s="47">
        <v>12397827</v>
      </c>
      <c r="N393" s="47">
        <v>0</v>
      </c>
      <c r="O393" s="47">
        <v>0</v>
      </c>
      <c r="P393" s="5">
        <f t="shared" si="131"/>
        <v>12397827</v>
      </c>
      <c r="Q393" s="47">
        <v>6755061</v>
      </c>
      <c r="R393" s="47">
        <v>0</v>
      </c>
      <c r="S393" s="5">
        <f t="shared" si="132"/>
        <v>6755061</v>
      </c>
      <c r="T393" s="5">
        <f t="shared" si="141"/>
        <v>21541034.3</v>
      </c>
      <c r="U393" s="6">
        <f t="shared" si="134"/>
        <v>0.9216482980977113</v>
      </c>
      <c r="V393" s="6">
        <f t="shared" si="128"/>
        <v>1.6915370793335331</v>
      </c>
      <c r="W393" s="6">
        <f t="shared" si="129"/>
        <v>0.3258343593053188</v>
      </c>
      <c r="X393" s="66"/>
      <c r="Y393" s="14">
        <f t="shared" si="139"/>
        <v>2.939019736736563</v>
      </c>
      <c r="Z393" s="16">
        <v>166878.2376126126</v>
      </c>
      <c r="AA393" s="32">
        <f t="shared" si="125"/>
        <v>4904.584339752823</v>
      </c>
      <c r="AB393" s="35"/>
      <c r="AC393" s="2">
        <f aca="true" t="shared" si="142" ref="AC393:AC401">E393/G393</f>
        <v>864205421.5304798</v>
      </c>
      <c r="AD393" s="6">
        <f t="shared" si="135"/>
        <v>0.2763401201268409</v>
      </c>
      <c r="AE393" s="6">
        <f t="shared" si="136"/>
        <v>1.4345925969827695</v>
      </c>
      <c r="AF393" s="6">
        <f t="shared" si="137"/>
        <v>0.7816499216166691</v>
      </c>
      <c r="AG393" s="6">
        <f t="shared" si="138"/>
        <v>2.4925826387262795</v>
      </c>
    </row>
    <row r="394" spans="1:33" ht="12.75">
      <c r="A394" s="1" t="s">
        <v>786</v>
      </c>
      <c r="B394" s="1" t="s">
        <v>787</v>
      </c>
      <c r="C394" s="2" t="s">
        <v>755</v>
      </c>
      <c r="D394" s="1"/>
      <c r="E394" s="47">
        <v>2173238226</v>
      </c>
      <c r="F394" s="18">
        <v>92.38</v>
      </c>
      <c r="G394" s="4">
        <f t="shared" si="140"/>
        <v>0.9238</v>
      </c>
      <c r="H394" s="47">
        <v>6018748.2</v>
      </c>
      <c r="I394" s="47">
        <v>0</v>
      </c>
      <c r="J394" s="47">
        <v>0</v>
      </c>
      <c r="K394" s="47">
        <v>734263.89</v>
      </c>
      <c r="L394" s="56">
        <f t="shared" si="133"/>
        <v>6753012.09</v>
      </c>
      <c r="M394" s="47">
        <v>23792988.5</v>
      </c>
      <c r="N394" s="47">
        <v>0</v>
      </c>
      <c r="O394" s="47">
        <v>0</v>
      </c>
      <c r="P394" s="5">
        <f t="shared" si="131"/>
        <v>23792988.5</v>
      </c>
      <c r="Q394" s="47">
        <v>8470199</v>
      </c>
      <c r="R394" s="47">
        <v>0</v>
      </c>
      <c r="S394" s="5">
        <f t="shared" si="132"/>
        <v>8470199</v>
      </c>
      <c r="T394" s="5">
        <f t="shared" si="141"/>
        <v>39016199.59</v>
      </c>
      <c r="U394" s="6">
        <f t="shared" si="134"/>
        <v>0.38975013869464303</v>
      </c>
      <c r="V394" s="6">
        <f t="shared" si="128"/>
        <v>1.0948173198569535</v>
      </c>
      <c r="W394" s="6">
        <f t="shared" si="129"/>
        <v>0.31073501327230935</v>
      </c>
      <c r="X394" s="66"/>
      <c r="Y394" s="14">
        <f t="shared" si="139"/>
        <v>1.795302471823906</v>
      </c>
      <c r="Z394" s="16">
        <v>394237.0494954349</v>
      </c>
      <c r="AA394" s="32">
        <f aca="true" t="shared" si="143" ref="AA394:AA457">(Z394/100)*Y394</f>
        <v>7077.747494437178</v>
      </c>
      <c r="AB394" s="35"/>
      <c r="AC394" s="2">
        <f t="shared" si="142"/>
        <v>2352498620.9136176</v>
      </c>
      <c r="AD394" s="6">
        <f t="shared" si="135"/>
        <v>0.28705700526095934</v>
      </c>
      <c r="AE394" s="6">
        <f t="shared" si="136"/>
        <v>1.0113922400838535</v>
      </c>
      <c r="AF394" s="6">
        <f t="shared" si="137"/>
        <v>0.36005117812611126</v>
      </c>
      <c r="AG394" s="6">
        <f t="shared" si="138"/>
        <v>1.6585004234709242</v>
      </c>
    </row>
    <row r="395" spans="1:33" ht="12.75">
      <c r="A395" s="1" t="s">
        <v>788</v>
      </c>
      <c r="B395" s="1" t="s">
        <v>789</v>
      </c>
      <c r="C395" s="2" t="s">
        <v>755</v>
      </c>
      <c r="D395" s="1"/>
      <c r="E395" s="47">
        <v>595760951</v>
      </c>
      <c r="F395" s="18">
        <v>68.77</v>
      </c>
      <c r="G395" s="4">
        <f t="shared" si="140"/>
        <v>0.6877</v>
      </c>
      <c r="H395" s="47">
        <v>2167041.34</v>
      </c>
      <c r="I395" s="47">
        <v>0</v>
      </c>
      <c r="J395" s="47">
        <v>0</v>
      </c>
      <c r="K395" s="47">
        <v>266317.7</v>
      </c>
      <c r="L395" s="56">
        <f t="shared" si="133"/>
        <v>2433359.04</v>
      </c>
      <c r="M395" s="47">
        <v>5866943</v>
      </c>
      <c r="N395" s="47">
        <v>4077767.24</v>
      </c>
      <c r="O395" s="47">
        <v>0</v>
      </c>
      <c r="P395" s="5">
        <f t="shared" si="131"/>
        <v>9944710.24</v>
      </c>
      <c r="Q395" s="47">
        <v>2383044</v>
      </c>
      <c r="R395" s="47">
        <v>89365</v>
      </c>
      <c r="S395" s="5">
        <f t="shared" si="132"/>
        <v>2472409</v>
      </c>
      <c r="T395" s="5">
        <f t="shared" si="141"/>
        <v>14850478.280000001</v>
      </c>
      <c r="U395" s="6">
        <f t="shared" si="134"/>
        <v>0.4150001768074927</v>
      </c>
      <c r="V395" s="6">
        <f t="shared" si="128"/>
        <v>1.669245059332531</v>
      </c>
      <c r="W395" s="6">
        <f t="shared" si="129"/>
        <v>0.40844554110428766</v>
      </c>
      <c r="X395" s="66">
        <v>0.011</v>
      </c>
      <c r="Y395" s="14">
        <f t="shared" si="139"/>
        <v>2.4816907772443115</v>
      </c>
      <c r="Z395" s="16">
        <v>322066.0736196319</v>
      </c>
      <c r="AA395" s="32">
        <f t="shared" si="143"/>
        <v>7992.684045651279</v>
      </c>
      <c r="AB395" s="35"/>
      <c r="AC395" s="2">
        <f t="shared" si="142"/>
        <v>866309366.0026175</v>
      </c>
      <c r="AD395" s="6">
        <f t="shared" si="135"/>
        <v>0.2808879986174186</v>
      </c>
      <c r="AE395" s="6">
        <f t="shared" si="136"/>
        <v>1.1479398273029815</v>
      </c>
      <c r="AF395" s="6">
        <f t="shared" si="137"/>
        <v>0.2750800226247121</v>
      </c>
      <c r="AG395" s="6">
        <f t="shared" si="138"/>
        <v>1.7142234475109128</v>
      </c>
    </row>
    <row r="396" spans="1:33" ht="12.75">
      <c r="A396" s="1" t="s">
        <v>790</v>
      </c>
      <c r="B396" s="1" t="s">
        <v>791</v>
      </c>
      <c r="C396" s="2" t="s">
        <v>755</v>
      </c>
      <c r="D396" s="1"/>
      <c r="E396" s="47">
        <v>923548643</v>
      </c>
      <c r="F396" s="18">
        <v>70.01</v>
      </c>
      <c r="G396" s="4">
        <f t="shared" si="140"/>
        <v>0.7001000000000001</v>
      </c>
      <c r="H396" s="47">
        <v>3233883.76</v>
      </c>
      <c r="I396" s="47">
        <v>0</v>
      </c>
      <c r="J396" s="47">
        <v>0</v>
      </c>
      <c r="K396" s="47">
        <v>393778.37</v>
      </c>
      <c r="L396" s="56">
        <f t="shared" si="133"/>
        <v>3627662.13</v>
      </c>
      <c r="M396" s="47">
        <v>8682368</v>
      </c>
      <c r="N396" s="47">
        <v>5215388.38</v>
      </c>
      <c r="O396" s="47">
        <v>0</v>
      </c>
      <c r="P396" s="5">
        <f t="shared" si="131"/>
        <v>13897756.379999999</v>
      </c>
      <c r="Q396" s="47">
        <v>3880000</v>
      </c>
      <c r="R396" s="47">
        <v>364000</v>
      </c>
      <c r="S396" s="5">
        <f t="shared" si="132"/>
        <v>4244000</v>
      </c>
      <c r="T396" s="5">
        <f t="shared" si="141"/>
        <v>21769418.509999998</v>
      </c>
      <c r="U396" s="6">
        <f t="shared" si="134"/>
        <v>0.45953183215277593</v>
      </c>
      <c r="V396" s="6">
        <f t="shared" si="128"/>
        <v>1.5048212658139328</v>
      </c>
      <c r="W396" s="6">
        <f t="shared" si="129"/>
        <v>0.392796000242729</v>
      </c>
      <c r="X396" s="66"/>
      <c r="Y396" s="14">
        <f t="shared" si="139"/>
        <v>2.3571490982094376</v>
      </c>
      <c r="Z396" s="16">
        <v>456375.8270637409</v>
      </c>
      <c r="AA396" s="32">
        <f t="shared" si="143"/>
        <v>10757.45869207883</v>
      </c>
      <c r="AB396" s="35"/>
      <c r="AC396" s="2">
        <f t="shared" si="142"/>
        <v>1319166751.8925867</v>
      </c>
      <c r="AD396" s="6">
        <f t="shared" si="135"/>
        <v>0.2749964797699346</v>
      </c>
      <c r="AE396" s="6">
        <f t="shared" si="136"/>
        <v>1.0535253681963344</v>
      </c>
      <c r="AF396" s="6">
        <f t="shared" si="137"/>
        <v>0.29412505996178484</v>
      </c>
      <c r="AG396" s="6">
        <f t="shared" si="138"/>
        <v>1.6502400836564273</v>
      </c>
    </row>
    <row r="397" spans="1:33" ht="12.75">
      <c r="A397" s="1" t="s">
        <v>792</v>
      </c>
      <c r="B397" s="1" t="s">
        <v>793</v>
      </c>
      <c r="C397" s="2" t="s">
        <v>755</v>
      </c>
      <c r="D397" s="1"/>
      <c r="E397" s="47">
        <v>216607009</v>
      </c>
      <c r="F397" s="18">
        <v>81.28</v>
      </c>
      <c r="G397" s="4">
        <f t="shared" si="140"/>
        <v>0.8128</v>
      </c>
      <c r="H397" s="47">
        <v>654994.38</v>
      </c>
      <c r="I397" s="47">
        <v>0</v>
      </c>
      <c r="J397" s="47">
        <v>0</v>
      </c>
      <c r="K397" s="47">
        <v>79713.92</v>
      </c>
      <c r="L397" s="56">
        <f t="shared" si="133"/>
        <v>734708.3</v>
      </c>
      <c r="M397" s="47">
        <v>3758475</v>
      </c>
      <c r="N397" s="47">
        <v>0</v>
      </c>
      <c r="O397" s="47">
        <v>0</v>
      </c>
      <c r="P397" s="5">
        <f t="shared" si="131"/>
        <v>3758475</v>
      </c>
      <c r="Q397" s="47">
        <v>1833911</v>
      </c>
      <c r="R397" s="47">
        <v>10806</v>
      </c>
      <c r="S397" s="5">
        <f t="shared" si="132"/>
        <v>1844717</v>
      </c>
      <c r="T397" s="5">
        <f t="shared" si="141"/>
        <v>6337900.3</v>
      </c>
      <c r="U397" s="6">
        <f t="shared" si="134"/>
        <v>0.8516423399761731</v>
      </c>
      <c r="V397" s="6">
        <f t="shared" si="128"/>
        <v>1.735158533120228</v>
      </c>
      <c r="W397" s="6">
        <f t="shared" si="129"/>
        <v>0.33918953195092594</v>
      </c>
      <c r="X397" s="66"/>
      <c r="Y397" s="14">
        <f t="shared" si="139"/>
        <v>2.925990405047327</v>
      </c>
      <c r="Z397" s="16">
        <v>140210.4826546003</v>
      </c>
      <c r="AA397" s="32">
        <f t="shared" si="143"/>
        <v>4102.545269344151</v>
      </c>
      <c r="AB397" s="35"/>
      <c r="AC397" s="2">
        <f t="shared" si="142"/>
        <v>266494843.75</v>
      </c>
      <c r="AD397" s="6">
        <f t="shared" si="135"/>
        <v>0.27569325156971264</v>
      </c>
      <c r="AE397" s="6">
        <f t="shared" si="136"/>
        <v>1.4103368557201212</v>
      </c>
      <c r="AF397" s="6">
        <f t="shared" si="137"/>
        <v>0.6881600312388783</v>
      </c>
      <c r="AG397" s="6">
        <f t="shared" si="138"/>
        <v>2.378245001222467</v>
      </c>
    </row>
    <row r="398" spans="1:33" ht="12.75">
      <c r="A398" s="1" t="s">
        <v>794</v>
      </c>
      <c r="B398" s="1" t="s">
        <v>795</v>
      </c>
      <c r="C398" s="2" t="s">
        <v>755</v>
      </c>
      <c r="D398" s="1"/>
      <c r="E398" s="47">
        <v>2686074937</v>
      </c>
      <c r="F398" s="18">
        <v>84.91</v>
      </c>
      <c r="G398" s="4">
        <f t="shared" si="140"/>
        <v>0.8491</v>
      </c>
      <c r="H398" s="47">
        <v>7705787.789999999</v>
      </c>
      <c r="I398" s="47">
        <v>0</v>
      </c>
      <c r="J398" s="47">
        <v>0</v>
      </c>
      <c r="K398" s="47">
        <v>941088.05</v>
      </c>
      <c r="L398" s="56">
        <f t="shared" si="133"/>
        <v>8646875.84</v>
      </c>
      <c r="M398" s="47">
        <v>34956148</v>
      </c>
      <c r="N398" s="47">
        <v>0</v>
      </c>
      <c r="O398" s="47">
        <v>0</v>
      </c>
      <c r="P398" s="5">
        <f t="shared" si="131"/>
        <v>34956148</v>
      </c>
      <c r="Q398" s="47">
        <v>9252244</v>
      </c>
      <c r="R398" s="47">
        <v>1262455</v>
      </c>
      <c r="S398" s="5">
        <f t="shared" si="132"/>
        <v>10514699</v>
      </c>
      <c r="T398" s="5">
        <f t="shared" si="141"/>
        <v>54117722.84</v>
      </c>
      <c r="U398" s="6">
        <f t="shared" si="134"/>
        <v>0.39145218382267344</v>
      </c>
      <c r="V398" s="6">
        <f t="shared" si="128"/>
        <v>1.3013839457152867</v>
      </c>
      <c r="W398" s="6">
        <f t="shared" si="129"/>
        <v>0.3219149146172909</v>
      </c>
      <c r="X398" s="66">
        <v>0.002</v>
      </c>
      <c r="Y398" s="14">
        <f t="shared" si="139"/>
        <v>2.012751044155251</v>
      </c>
      <c r="Z398" s="16">
        <v>313258.174286137</v>
      </c>
      <c r="AA398" s="32">
        <f t="shared" si="143"/>
        <v>6305.107173845899</v>
      </c>
      <c r="AB398" s="35"/>
      <c r="AC398" s="2">
        <f t="shared" si="142"/>
        <v>3163437683.429514</v>
      </c>
      <c r="AD398" s="6">
        <f t="shared" si="135"/>
        <v>0.27333795400154165</v>
      </c>
      <c r="AE398" s="6">
        <f t="shared" si="136"/>
        <v>1.1050051083068497</v>
      </c>
      <c r="AF398" s="6">
        <f t="shared" si="137"/>
        <v>0.29247435625062007</v>
      </c>
      <c r="AG398" s="6">
        <f t="shared" si="138"/>
        <v>1.7107251115922235</v>
      </c>
    </row>
    <row r="399" spans="1:33" ht="12.75">
      <c r="A399" s="1" t="s">
        <v>796</v>
      </c>
      <c r="B399" s="1" t="s">
        <v>797</v>
      </c>
      <c r="C399" s="2" t="s">
        <v>755</v>
      </c>
      <c r="D399" s="1"/>
      <c r="E399" s="47">
        <v>3977950367</v>
      </c>
      <c r="F399" s="18">
        <v>99.16</v>
      </c>
      <c r="G399" s="4">
        <f t="shared" si="140"/>
        <v>0.9915999999999999</v>
      </c>
      <c r="H399" s="47">
        <v>9279523.81</v>
      </c>
      <c r="I399" s="47">
        <v>0</v>
      </c>
      <c r="J399" s="47">
        <v>0</v>
      </c>
      <c r="K399" s="47">
        <v>1129004.62</v>
      </c>
      <c r="L399" s="56">
        <f t="shared" si="133"/>
        <v>10408528.43</v>
      </c>
      <c r="M399" s="47">
        <v>0</v>
      </c>
      <c r="N399" s="47">
        <v>39602230.45</v>
      </c>
      <c r="O399" s="47">
        <v>0</v>
      </c>
      <c r="P399" s="5">
        <f t="shared" si="131"/>
        <v>39602230.45</v>
      </c>
      <c r="Q399" s="47">
        <v>13411450.05</v>
      </c>
      <c r="R399" s="47">
        <v>1193385</v>
      </c>
      <c r="S399" s="5">
        <f t="shared" si="132"/>
        <v>14604835.05</v>
      </c>
      <c r="T399" s="5">
        <f t="shared" si="141"/>
        <v>64615593.93000001</v>
      </c>
      <c r="U399" s="6">
        <f t="shared" si="134"/>
        <v>0.36714472787689256</v>
      </c>
      <c r="V399" s="6">
        <f t="shared" si="128"/>
        <v>0.9955436040260681</v>
      </c>
      <c r="W399" s="6">
        <f t="shared" si="129"/>
        <v>0.26165556303432885</v>
      </c>
      <c r="X399" s="66">
        <v>0.001</v>
      </c>
      <c r="Y399" s="14">
        <f t="shared" si="139"/>
        <v>1.6233438949372896</v>
      </c>
      <c r="Z399" s="16">
        <v>388255.67352355673</v>
      </c>
      <c r="AA399" s="32">
        <f t="shared" si="143"/>
        <v>6302.724772892313</v>
      </c>
      <c r="AB399" s="35"/>
      <c r="AC399" s="2">
        <f t="shared" si="142"/>
        <v>4011648211.9806376</v>
      </c>
      <c r="AD399" s="6">
        <f t="shared" si="135"/>
        <v>0.2594576563048404</v>
      </c>
      <c r="AE399" s="6">
        <f t="shared" si="136"/>
        <v>0.9871810377522491</v>
      </c>
      <c r="AF399" s="6">
        <f t="shared" si="137"/>
        <v>0.3343127149072346</v>
      </c>
      <c r="AG399" s="6">
        <f t="shared" si="138"/>
        <v>1.6106994062198163</v>
      </c>
    </row>
    <row r="400" spans="1:33" ht="12.75">
      <c r="A400" s="1" t="s">
        <v>798</v>
      </c>
      <c r="B400" s="1" t="s">
        <v>799</v>
      </c>
      <c r="C400" s="2" t="s">
        <v>755</v>
      </c>
      <c r="D400" s="1"/>
      <c r="E400" s="47">
        <v>773667919</v>
      </c>
      <c r="F400" s="18">
        <v>81.87</v>
      </c>
      <c r="G400" s="4">
        <f t="shared" si="140"/>
        <v>0.8187000000000001</v>
      </c>
      <c r="H400" s="47">
        <v>2323346.86</v>
      </c>
      <c r="I400" s="47">
        <v>0</v>
      </c>
      <c r="J400" s="47">
        <v>0</v>
      </c>
      <c r="K400" s="47">
        <v>282475.53</v>
      </c>
      <c r="L400" s="56">
        <f t="shared" si="133"/>
        <v>2605822.3899999997</v>
      </c>
      <c r="M400" s="47">
        <v>8495815</v>
      </c>
      <c r="N400" s="47">
        <v>0</v>
      </c>
      <c r="O400" s="47">
        <v>0</v>
      </c>
      <c r="P400" s="5">
        <f t="shared" si="131"/>
        <v>8495815</v>
      </c>
      <c r="Q400" s="47">
        <v>5954631</v>
      </c>
      <c r="R400" s="47">
        <v>0</v>
      </c>
      <c r="S400" s="5">
        <f t="shared" si="132"/>
        <v>5954631</v>
      </c>
      <c r="T400" s="5">
        <f t="shared" si="141"/>
        <v>17056268.39</v>
      </c>
      <c r="U400" s="6">
        <f t="shared" si="134"/>
        <v>0.7696623905120201</v>
      </c>
      <c r="V400" s="6">
        <f t="shared" si="128"/>
        <v>1.0981216606449467</v>
      </c>
      <c r="W400" s="6">
        <f t="shared" si="129"/>
        <v>0.3368140678972627</v>
      </c>
      <c r="X400" s="66"/>
      <c r="Y400" s="14">
        <f t="shared" si="139"/>
        <v>2.2045981190542294</v>
      </c>
      <c r="Z400" s="16">
        <v>232893.97402597402</v>
      </c>
      <c r="AA400" s="32">
        <f t="shared" si="143"/>
        <v>5134.376170767268</v>
      </c>
      <c r="AB400" s="35"/>
      <c r="AC400" s="2">
        <f t="shared" si="142"/>
        <v>944995625.9924269</v>
      </c>
      <c r="AD400" s="6">
        <f t="shared" si="135"/>
        <v>0.275749677387489</v>
      </c>
      <c r="AE400" s="6">
        <f t="shared" si="136"/>
        <v>0.8990322035700179</v>
      </c>
      <c r="AF400" s="6">
        <f t="shared" si="137"/>
        <v>0.630122599112191</v>
      </c>
      <c r="AG400" s="6">
        <f t="shared" si="138"/>
        <v>1.804904480069698</v>
      </c>
    </row>
    <row r="401" spans="1:33" ht="12.75">
      <c r="A401" s="1" t="s">
        <v>800</v>
      </c>
      <c r="B401" s="1" t="s">
        <v>801</v>
      </c>
      <c r="C401" s="2" t="s">
        <v>755</v>
      </c>
      <c r="D401" s="1"/>
      <c r="E401" s="47">
        <v>1266187438</v>
      </c>
      <c r="F401" s="18">
        <v>80.29</v>
      </c>
      <c r="G401" s="4">
        <f t="shared" si="140"/>
        <v>0.8029000000000001</v>
      </c>
      <c r="H401" s="47">
        <v>3715043.63</v>
      </c>
      <c r="I401" s="47">
        <v>0</v>
      </c>
      <c r="J401" s="47">
        <v>0</v>
      </c>
      <c r="K401" s="47">
        <v>452556.31</v>
      </c>
      <c r="L401" s="56">
        <f t="shared" si="133"/>
        <v>4167599.94</v>
      </c>
      <c r="M401" s="47">
        <v>0</v>
      </c>
      <c r="N401" s="47">
        <v>15902465.19</v>
      </c>
      <c r="O401" s="47">
        <v>0</v>
      </c>
      <c r="P401" s="5">
        <f t="shared" si="131"/>
        <v>15902465.19</v>
      </c>
      <c r="Q401" s="47">
        <v>16558094</v>
      </c>
      <c r="R401" s="47">
        <v>0</v>
      </c>
      <c r="S401" s="5">
        <f t="shared" si="132"/>
        <v>16558094</v>
      </c>
      <c r="T401" s="5">
        <f t="shared" si="141"/>
        <v>36628159.129999995</v>
      </c>
      <c r="U401" s="6">
        <f t="shared" si="134"/>
        <v>1.3077127053285456</v>
      </c>
      <c r="V401" s="6">
        <f t="shared" si="128"/>
        <v>1.255932945845574</v>
      </c>
      <c r="W401" s="6">
        <f t="shared" si="129"/>
        <v>0.32914557631237534</v>
      </c>
      <c r="X401" s="66"/>
      <c r="Y401" s="14">
        <f t="shared" si="139"/>
        <v>2.8927912274864944</v>
      </c>
      <c r="Z401" s="16">
        <v>182471.22455180797</v>
      </c>
      <c r="AA401" s="32">
        <f t="shared" si="143"/>
        <v>5278.511576521883</v>
      </c>
      <c r="AB401" s="35"/>
      <c r="AC401" s="2">
        <f t="shared" si="142"/>
        <v>1577017608.6685762</v>
      </c>
      <c r="AD401" s="6">
        <f t="shared" si="135"/>
        <v>0.2642709832212062</v>
      </c>
      <c r="AE401" s="6">
        <f t="shared" si="136"/>
        <v>1.0083885622194115</v>
      </c>
      <c r="AF401" s="6">
        <f t="shared" si="137"/>
        <v>1.0499625311082892</v>
      </c>
      <c r="AG401" s="6">
        <f t="shared" si="138"/>
        <v>2.3226220765489067</v>
      </c>
    </row>
    <row r="402" spans="1:33" ht="12.75">
      <c r="A402" s="1" t="s">
        <v>802</v>
      </c>
      <c r="B402" s="1" t="s">
        <v>803</v>
      </c>
      <c r="C402" s="2" t="s">
        <v>755</v>
      </c>
      <c r="D402" s="1"/>
      <c r="E402" s="47">
        <v>616440808</v>
      </c>
      <c r="F402" s="18">
        <v>73.3</v>
      </c>
      <c r="G402" s="4">
        <f t="shared" si="140"/>
        <v>0.733</v>
      </c>
      <c r="H402" s="47">
        <v>2051661.54</v>
      </c>
      <c r="I402" s="47">
        <v>0</v>
      </c>
      <c r="J402" s="47">
        <v>0</v>
      </c>
      <c r="K402" s="47">
        <v>249863.44</v>
      </c>
      <c r="L402" s="56">
        <f t="shared" si="133"/>
        <v>2301524.98</v>
      </c>
      <c r="M402" s="47">
        <v>11685601</v>
      </c>
      <c r="N402" s="47">
        <v>0</v>
      </c>
      <c r="O402" s="47">
        <v>0</v>
      </c>
      <c r="P402" s="5">
        <f t="shared" si="131"/>
        <v>11685601</v>
      </c>
      <c r="Q402" s="47">
        <v>2583124.26</v>
      </c>
      <c r="R402" s="47">
        <v>0</v>
      </c>
      <c r="S402" s="5">
        <f t="shared" si="132"/>
        <v>2583124.26</v>
      </c>
      <c r="T402" s="5">
        <f t="shared" si="141"/>
        <v>16570250.24</v>
      </c>
      <c r="U402" s="6">
        <f t="shared" si="134"/>
        <v>0.41903849104032703</v>
      </c>
      <c r="V402" s="6">
        <f t="shared" si="128"/>
        <v>1.8956566223954467</v>
      </c>
      <c r="W402" s="6">
        <f t="shared" si="129"/>
        <v>0.37335701175708014</v>
      </c>
      <c r="X402" s="66"/>
      <c r="Y402" s="14">
        <f t="shared" si="139"/>
        <v>2.6880521251928537</v>
      </c>
      <c r="Z402" s="16">
        <v>416436.574420344</v>
      </c>
      <c r="AA402" s="32">
        <f t="shared" si="143"/>
        <v>11194.032188786377</v>
      </c>
      <c r="AB402" s="35"/>
      <c r="AC402" s="2">
        <f aca="true" t="shared" si="144" ref="AC402:AC418">E402/G402</f>
        <v>840983366.9849932</v>
      </c>
      <c r="AD402" s="6">
        <f t="shared" si="135"/>
        <v>0.2736706896179397</v>
      </c>
      <c r="AE402" s="6">
        <f t="shared" si="136"/>
        <v>1.3895163042158623</v>
      </c>
      <c r="AF402" s="6">
        <f t="shared" si="137"/>
        <v>0.30715521393255973</v>
      </c>
      <c r="AG402" s="6">
        <f t="shared" si="138"/>
        <v>1.9703422077663617</v>
      </c>
    </row>
    <row r="403" spans="1:33" ht="12.75">
      <c r="A403" s="1" t="s">
        <v>804</v>
      </c>
      <c r="B403" s="1" t="s">
        <v>805</v>
      </c>
      <c r="C403" s="2" t="s">
        <v>755</v>
      </c>
      <c r="D403" s="1"/>
      <c r="E403" s="47">
        <v>281122282</v>
      </c>
      <c r="F403" s="18">
        <v>72.28</v>
      </c>
      <c r="G403" s="4">
        <f t="shared" si="140"/>
        <v>0.7228</v>
      </c>
      <c r="H403" s="47">
        <v>918689.42</v>
      </c>
      <c r="I403" s="47">
        <v>0</v>
      </c>
      <c r="J403" s="47">
        <v>0</v>
      </c>
      <c r="K403" s="47">
        <v>112331.97</v>
      </c>
      <c r="L403" s="56">
        <f t="shared" si="133"/>
        <v>1031021.39</v>
      </c>
      <c r="M403" s="47">
        <v>5476940</v>
      </c>
      <c r="N403" s="47">
        <v>0</v>
      </c>
      <c r="O403" s="47">
        <v>0</v>
      </c>
      <c r="P403" s="5">
        <f t="shared" si="131"/>
        <v>5476940</v>
      </c>
      <c r="Q403" s="47">
        <v>1851550</v>
      </c>
      <c r="R403" s="47">
        <v>0</v>
      </c>
      <c r="S403" s="5">
        <f t="shared" si="132"/>
        <v>1851550</v>
      </c>
      <c r="T403" s="5">
        <f t="shared" si="141"/>
        <v>8359511.39</v>
      </c>
      <c r="U403" s="6">
        <f t="shared" si="134"/>
        <v>0.6586279774151804</v>
      </c>
      <c r="V403" s="6">
        <f t="shared" si="128"/>
        <v>1.9482411572057459</v>
      </c>
      <c r="W403" s="6">
        <f t="shared" si="129"/>
        <v>0.3667519282587497</v>
      </c>
      <c r="X403" s="66"/>
      <c r="Y403" s="14">
        <f t="shared" si="139"/>
        <v>2.973621062879676</v>
      </c>
      <c r="Z403" s="16">
        <v>140274.37390797902</v>
      </c>
      <c r="AA403" s="32">
        <f t="shared" si="143"/>
        <v>4171.228328350257</v>
      </c>
      <c r="AB403" s="35"/>
      <c r="AC403" s="2">
        <f t="shared" si="144"/>
        <v>388935088.544549</v>
      </c>
      <c r="AD403" s="6">
        <f t="shared" si="135"/>
        <v>0.2650882937454243</v>
      </c>
      <c r="AE403" s="6">
        <f t="shared" si="136"/>
        <v>1.4081887084283131</v>
      </c>
      <c r="AF403" s="6">
        <f t="shared" si="137"/>
        <v>0.47605630207569244</v>
      </c>
      <c r="AG403" s="6">
        <f t="shared" si="138"/>
        <v>2.1493333042494296</v>
      </c>
    </row>
    <row r="404" spans="1:33" ht="12.75">
      <c r="A404" s="1" t="s">
        <v>806</v>
      </c>
      <c r="B404" s="1" t="s">
        <v>807</v>
      </c>
      <c r="C404" s="2" t="s">
        <v>755</v>
      </c>
      <c r="D404" s="1"/>
      <c r="E404" s="47">
        <v>1776508980</v>
      </c>
      <c r="F404" s="18">
        <v>90.72</v>
      </c>
      <c r="G404" s="4">
        <f t="shared" si="140"/>
        <v>0.9072</v>
      </c>
      <c r="H404" s="47">
        <v>4957659.16</v>
      </c>
      <c r="I404" s="47">
        <v>0</v>
      </c>
      <c r="J404" s="47">
        <v>0</v>
      </c>
      <c r="K404" s="47">
        <v>604603.39</v>
      </c>
      <c r="L404" s="56">
        <f t="shared" si="133"/>
        <v>5562262.55</v>
      </c>
      <c r="M404" s="47">
        <v>33464951</v>
      </c>
      <c r="N404" s="47">
        <v>0</v>
      </c>
      <c r="O404" s="47">
        <v>0</v>
      </c>
      <c r="P404" s="5">
        <f t="shared" si="131"/>
        <v>33464951</v>
      </c>
      <c r="Q404" s="47">
        <v>9321184</v>
      </c>
      <c r="R404" s="47">
        <v>532952.69</v>
      </c>
      <c r="S404" s="5">
        <f t="shared" si="132"/>
        <v>9854136.69</v>
      </c>
      <c r="T404" s="5">
        <f t="shared" si="141"/>
        <v>48881350.239999995</v>
      </c>
      <c r="U404" s="6">
        <f t="shared" si="134"/>
        <v>0.5546910711366063</v>
      </c>
      <c r="V404" s="6">
        <f t="shared" si="128"/>
        <v>1.8837479222874518</v>
      </c>
      <c r="W404" s="6">
        <f t="shared" si="129"/>
        <v>0.31310072803572314</v>
      </c>
      <c r="X404" s="66"/>
      <c r="Y404" s="14">
        <f t="shared" si="139"/>
        <v>2.751539721459781</v>
      </c>
      <c r="Z404" s="16">
        <v>179987.78681120145</v>
      </c>
      <c r="AA404" s="32">
        <f t="shared" si="143"/>
        <v>4952.435447886557</v>
      </c>
      <c r="AB404" s="35"/>
      <c r="AC404" s="2">
        <f t="shared" si="144"/>
        <v>1958233002.6455026</v>
      </c>
      <c r="AD404" s="6">
        <f t="shared" si="135"/>
        <v>0.28404498047400806</v>
      </c>
      <c r="AE404" s="6">
        <f t="shared" si="136"/>
        <v>1.7089361150991762</v>
      </c>
      <c r="AF404" s="6">
        <f t="shared" si="137"/>
        <v>0.47599973993939515</v>
      </c>
      <c r="AG404" s="6">
        <f t="shared" si="138"/>
        <v>2.4961968353083135</v>
      </c>
    </row>
    <row r="405" spans="1:33" ht="12.75">
      <c r="A405" s="1" t="s">
        <v>808</v>
      </c>
      <c r="B405" s="1" t="s">
        <v>809</v>
      </c>
      <c r="C405" s="2" t="s">
        <v>755</v>
      </c>
      <c r="D405" s="1"/>
      <c r="E405" s="47">
        <v>174642182</v>
      </c>
      <c r="F405" s="18">
        <v>95.9</v>
      </c>
      <c r="G405" s="4">
        <f t="shared" si="140"/>
        <v>0.9590000000000001</v>
      </c>
      <c r="H405" s="47">
        <v>471535.14</v>
      </c>
      <c r="I405" s="47">
        <v>0</v>
      </c>
      <c r="J405" s="47">
        <v>0</v>
      </c>
      <c r="K405" s="47">
        <v>57774</v>
      </c>
      <c r="L405" s="56">
        <f t="shared" si="133"/>
        <v>529309.14</v>
      </c>
      <c r="M405" s="47">
        <v>2089528</v>
      </c>
      <c r="N405" s="47">
        <v>1220729.32</v>
      </c>
      <c r="O405" s="47">
        <v>0</v>
      </c>
      <c r="P405" s="5">
        <f t="shared" si="131"/>
        <v>3310257.3200000003</v>
      </c>
      <c r="Q405" s="47">
        <v>1238840</v>
      </c>
      <c r="R405" s="47">
        <v>0</v>
      </c>
      <c r="S405" s="5">
        <f t="shared" si="132"/>
        <v>1238840</v>
      </c>
      <c r="T405" s="5">
        <f t="shared" si="141"/>
        <v>5078406.460000001</v>
      </c>
      <c r="U405" s="6">
        <f t="shared" si="134"/>
        <v>0.7093589794932819</v>
      </c>
      <c r="V405" s="6">
        <f t="shared" si="128"/>
        <v>1.895451191740149</v>
      </c>
      <c r="W405" s="6">
        <f t="shared" si="129"/>
        <v>0.303082069828926</v>
      </c>
      <c r="X405" s="66">
        <v>0.003</v>
      </c>
      <c r="Y405" s="14">
        <f t="shared" si="139"/>
        <v>2.9048922410623574</v>
      </c>
      <c r="Z405" s="16">
        <v>143779.5593635251</v>
      </c>
      <c r="AA405" s="32">
        <f t="shared" si="143"/>
        <v>4176.641264184686</v>
      </c>
      <c r="AB405" s="35"/>
      <c r="AC405" s="2">
        <f t="shared" si="144"/>
        <v>182108636.0792492</v>
      </c>
      <c r="AD405" s="6">
        <f t="shared" si="135"/>
        <v>0.29065570496594006</v>
      </c>
      <c r="AE405" s="6">
        <f t="shared" si="136"/>
        <v>1.8177376928788032</v>
      </c>
      <c r="AF405" s="6">
        <f t="shared" si="137"/>
        <v>0.6802752613340574</v>
      </c>
      <c r="AG405" s="6">
        <f t="shared" si="138"/>
        <v>2.788668659178801</v>
      </c>
    </row>
    <row r="406" spans="1:33" ht="12.75">
      <c r="A406" s="1" t="s">
        <v>810</v>
      </c>
      <c r="B406" s="1" t="s">
        <v>811</v>
      </c>
      <c r="C406" s="2" t="s">
        <v>755</v>
      </c>
      <c r="D406" s="1"/>
      <c r="E406" s="47">
        <v>2442975332</v>
      </c>
      <c r="F406" s="18">
        <v>47.03</v>
      </c>
      <c r="G406" s="4">
        <f t="shared" si="140"/>
        <v>0.4703</v>
      </c>
      <c r="H406" s="47">
        <v>12754892.540000001</v>
      </c>
      <c r="I406" s="47">
        <v>0</v>
      </c>
      <c r="J406" s="47">
        <v>0</v>
      </c>
      <c r="K406" s="47">
        <v>1551917.92</v>
      </c>
      <c r="L406" s="56">
        <f t="shared" si="133"/>
        <v>14306810.46</v>
      </c>
      <c r="M406" s="47">
        <v>72546747</v>
      </c>
      <c r="N406" s="47">
        <v>0</v>
      </c>
      <c r="O406" s="47">
        <v>0</v>
      </c>
      <c r="P406" s="5">
        <f t="shared" si="131"/>
        <v>72546747</v>
      </c>
      <c r="Q406" s="47">
        <v>29372560.54</v>
      </c>
      <c r="R406" s="47">
        <v>488595.07</v>
      </c>
      <c r="S406" s="5">
        <f t="shared" si="132"/>
        <v>29861155.61</v>
      </c>
      <c r="T406" s="5">
        <f t="shared" si="141"/>
        <v>116714713.07000001</v>
      </c>
      <c r="U406" s="6">
        <f t="shared" si="134"/>
        <v>1.222327348903415</v>
      </c>
      <c r="V406" s="6">
        <f t="shared" si="128"/>
        <v>2.9696062031296844</v>
      </c>
      <c r="W406" s="6">
        <f t="shared" si="129"/>
        <v>0.5856305740216947</v>
      </c>
      <c r="X406" s="66"/>
      <c r="Y406" s="14">
        <f t="shared" si="139"/>
        <v>4.777564126054794</v>
      </c>
      <c r="Z406" s="16">
        <v>97246.89610807334</v>
      </c>
      <c r="AA406" s="32">
        <f t="shared" si="143"/>
        <v>4646.032822161087</v>
      </c>
      <c r="AB406" s="35"/>
      <c r="AC406" s="2">
        <f t="shared" si="144"/>
        <v>5194504214.331278</v>
      </c>
      <c r="AD406" s="6">
        <f t="shared" si="135"/>
        <v>0.275422058962403</v>
      </c>
      <c r="AE406" s="6">
        <f t="shared" si="136"/>
        <v>1.3966057973318906</v>
      </c>
      <c r="AF406" s="6">
        <f t="shared" si="137"/>
        <v>0.565454552119972</v>
      </c>
      <c r="AG406" s="6">
        <f t="shared" si="138"/>
        <v>2.24688840848357</v>
      </c>
    </row>
    <row r="407" spans="1:33" ht="12.75">
      <c r="A407" s="1" t="s">
        <v>812</v>
      </c>
      <c r="B407" s="1" t="s">
        <v>813</v>
      </c>
      <c r="C407" s="2" t="s">
        <v>755</v>
      </c>
      <c r="D407" s="1"/>
      <c r="E407" s="47">
        <v>563958394</v>
      </c>
      <c r="F407" s="18">
        <v>51.18</v>
      </c>
      <c r="G407" s="4">
        <f t="shared" si="140"/>
        <v>0.5118</v>
      </c>
      <c r="H407" s="47">
        <v>2785896.27</v>
      </c>
      <c r="I407" s="47">
        <v>0</v>
      </c>
      <c r="J407" s="47">
        <v>0</v>
      </c>
      <c r="K407" s="47">
        <v>339074.2</v>
      </c>
      <c r="L407" s="56">
        <f t="shared" si="133"/>
        <v>3124970.47</v>
      </c>
      <c r="M407" s="47">
        <v>9440758.5</v>
      </c>
      <c r="N407" s="47">
        <v>3092614.21</v>
      </c>
      <c r="O407" s="47">
        <v>0</v>
      </c>
      <c r="P407" s="5">
        <f t="shared" si="131"/>
        <v>12533372.71</v>
      </c>
      <c r="Q407" s="47">
        <v>5753920.35</v>
      </c>
      <c r="R407" s="47">
        <v>112750</v>
      </c>
      <c r="S407" s="5">
        <f t="shared" si="132"/>
        <v>5866670.35</v>
      </c>
      <c r="T407" s="5">
        <f t="shared" si="141"/>
        <v>21525013.53</v>
      </c>
      <c r="U407" s="6">
        <f t="shared" si="134"/>
        <v>1.0402665183134059</v>
      </c>
      <c r="V407" s="6">
        <f t="shared" si="128"/>
        <v>2.222393148739976</v>
      </c>
      <c r="W407" s="6">
        <f t="shared" si="129"/>
        <v>0.5541136550580361</v>
      </c>
      <c r="X407" s="66">
        <v>0.004</v>
      </c>
      <c r="Y407" s="14">
        <f t="shared" si="139"/>
        <v>3.8127733221114184</v>
      </c>
      <c r="Z407" s="16">
        <v>172801.56282631395</v>
      </c>
      <c r="AA407" s="32">
        <f t="shared" si="143"/>
        <v>6588.5318876333</v>
      </c>
      <c r="AB407" s="35"/>
      <c r="AC407" s="2">
        <f t="shared" si="144"/>
        <v>1101911672.5283313</v>
      </c>
      <c r="AD407" s="6">
        <f t="shared" si="135"/>
        <v>0.2835953686587029</v>
      </c>
      <c r="AE407" s="6">
        <f t="shared" si="136"/>
        <v>1.13742081352512</v>
      </c>
      <c r="AF407" s="6">
        <f t="shared" si="137"/>
        <v>0.5221761864812319</v>
      </c>
      <c r="AG407" s="6">
        <f t="shared" si="138"/>
        <v>1.953424586256624</v>
      </c>
    </row>
    <row r="408" spans="1:33" ht="12.75">
      <c r="A408" s="1" t="s">
        <v>814</v>
      </c>
      <c r="B408" s="1" t="s">
        <v>815</v>
      </c>
      <c r="C408" s="2" t="s">
        <v>755</v>
      </c>
      <c r="D408" s="1"/>
      <c r="E408" s="47">
        <v>1094561442</v>
      </c>
      <c r="F408" s="18">
        <v>76.18</v>
      </c>
      <c r="G408" s="4">
        <f t="shared" si="140"/>
        <v>0.7618</v>
      </c>
      <c r="H408" s="47">
        <v>3542686.88</v>
      </c>
      <c r="I408" s="47">
        <v>0</v>
      </c>
      <c r="J408" s="47">
        <v>0</v>
      </c>
      <c r="K408" s="47">
        <v>431420.97</v>
      </c>
      <c r="L408" s="56">
        <f t="shared" si="133"/>
        <v>3974107.8499999996</v>
      </c>
      <c r="M408" s="47">
        <v>20693578</v>
      </c>
      <c r="N408" s="47">
        <v>0</v>
      </c>
      <c r="O408" s="47">
        <v>0</v>
      </c>
      <c r="P408" s="5">
        <f t="shared" si="131"/>
        <v>20693578</v>
      </c>
      <c r="Q408" s="47">
        <v>5446356</v>
      </c>
      <c r="R408" s="47">
        <v>0</v>
      </c>
      <c r="S408" s="5">
        <f t="shared" si="132"/>
        <v>5446356</v>
      </c>
      <c r="T408" s="5">
        <f t="shared" si="141"/>
        <v>30114041.85</v>
      </c>
      <c r="U408" s="6">
        <f t="shared" si="134"/>
        <v>0.4975833965106913</v>
      </c>
      <c r="V408" s="6">
        <f t="shared" si="128"/>
        <v>1.8905816709739354</v>
      </c>
      <c r="W408" s="6">
        <f t="shared" si="129"/>
        <v>0.36307763982060676</v>
      </c>
      <c r="X408" s="66">
        <v>0.001</v>
      </c>
      <c r="Y408" s="14">
        <f t="shared" si="139"/>
        <v>2.7502427073052336</v>
      </c>
      <c r="Z408" s="16">
        <v>191386.13986900487</v>
      </c>
      <c r="AA408" s="32">
        <f t="shared" si="143"/>
        <v>5263.5833545403</v>
      </c>
      <c r="AB408" s="35"/>
      <c r="AC408" s="2">
        <f t="shared" si="144"/>
        <v>1436809453.9249146</v>
      </c>
      <c r="AD408" s="6">
        <f t="shared" si="135"/>
        <v>0.2765925460153383</v>
      </c>
      <c r="AE408" s="6">
        <f t="shared" si="136"/>
        <v>1.440245116947944</v>
      </c>
      <c r="AF408" s="6">
        <f t="shared" si="137"/>
        <v>0.3790590314618446</v>
      </c>
      <c r="AG408" s="6">
        <f t="shared" si="138"/>
        <v>2.095896694425127</v>
      </c>
    </row>
    <row r="409" spans="1:33" ht="12.75">
      <c r="A409" s="1" t="s">
        <v>816</v>
      </c>
      <c r="B409" s="1" t="s">
        <v>817</v>
      </c>
      <c r="C409" s="2" t="s">
        <v>755</v>
      </c>
      <c r="D409" s="1"/>
      <c r="E409" s="47">
        <v>2677843689</v>
      </c>
      <c r="F409" s="18">
        <v>95.4</v>
      </c>
      <c r="G409" s="4">
        <f t="shared" si="140"/>
        <v>0.9540000000000001</v>
      </c>
      <c r="H409" s="47">
        <v>6900784.779999999</v>
      </c>
      <c r="I409" s="47">
        <v>0</v>
      </c>
      <c r="J409" s="47">
        <v>0</v>
      </c>
      <c r="K409" s="47">
        <v>840668.89</v>
      </c>
      <c r="L409" s="56">
        <f t="shared" si="133"/>
        <v>7741453.669999999</v>
      </c>
      <c r="M409" s="47">
        <v>41156328</v>
      </c>
      <c r="N409" s="47">
        <v>0</v>
      </c>
      <c r="O409" s="47">
        <v>0</v>
      </c>
      <c r="P409" s="5">
        <f t="shared" si="131"/>
        <v>41156328</v>
      </c>
      <c r="Q409" s="47">
        <v>10282920</v>
      </c>
      <c r="R409" s="47">
        <v>803353</v>
      </c>
      <c r="S409" s="5">
        <f t="shared" si="132"/>
        <v>11086273</v>
      </c>
      <c r="T409" s="5">
        <f t="shared" si="141"/>
        <v>59984054.67</v>
      </c>
      <c r="U409" s="6">
        <f t="shared" si="134"/>
        <v>0.41400000476278737</v>
      </c>
      <c r="V409" s="6">
        <f t="shared" si="128"/>
        <v>1.536920477063738</v>
      </c>
      <c r="W409" s="6">
        <f t="shared" si="129"/>
        <v>0.28909281381135904</v>
      </c>
      <c r="X409" s="66"/>
      <c r="Y409" s="14">
        <f t="shared" si="139"/>
        <v>2.240013295637884</v>
      </c>
      <c r="Z409" s="16">
        <v>320579.7172423845</v>
      </c>
      <c r="AA409" s="32">
        <f t="shared" si="143"/>
        <v>7181.028289347748</v>
      </c>
      <c r="AB409" s="35"/>
      <c r="AC409" s="2">
        <f t="shared" si="144"/>
        <v>2806964034.5911946</v>
      </c>
      <c r="AD409" s="6">
        <f t="shared" si="135"/>
        <v>0.27579454437603657</v>
      </c>
      <c r="AE409" s="6">
        <f t="shared" si="136"/>
        <v>1.4662221351188063</v>
      </c>
      <c r="AF409" s="6">
        <f t="shared" si="137"/>
        <v>0.3663360083449591</v>
      </c>
      <c r="AG409" s="6">
        <f t="shared" si="138"/>
        <v>2.136972684038542</v>
      </c>
    </row>
    <row r="410" spans="1:33" ht="12.75">
      <c r="A410" s="1" t="s">
        <v>818</v>
      </c>
      <c r="B410" s="1" t="s">
        <v>819</v>
      </c>
      <c r="C410" s="2" t="s">
        <v>755</v>
      </c>
      <c r="D410" s="1"/>
      <c r="E410" s="47">
        <v>308101578</v>
      </c>
      <c r="F410" s="18">
        <v>88.07</v>
      </c>
      <c r="G410" s="4">
        <f t="shared" si="140"/>
        <v>0.8806999999999999</v>
      </c>
      <c r="H410" s="47">
        <v>864308.08</v>
      </c>
      <c r="I410" s="47">
        <v>0</v>
      </c>
      <c r="J410" s="47">
        <v>0</v>
      </c>
      <c r="K410" s="47">
        <v>105193.3</v>
      </c>
      <c r="L410" s="56">
        <f t="shared" si="133"/>
        <v>969501.38</v>
      </c>
      <c r="M410" s="47">
        <v>3521377</v>
      </c>
      <c r="N410" s="47">
        <v>0</v>
      </c>
      <c r="O410" s="47">
        <v>0</v>
      </c>
      <c r="P410" s="5">
        <f t="shared" si="131"/>
        <v>3521377</v>
      </c>
      <c r="Q410" s="47">
        <v>1645529.78</v>
      </c>
      <c r="R410" s="47">
        <v>0</v>
      </c>
      <c r="S410" s="5">
        <f t="shared" si="132"/>
        <v>1645529.78</v>
      </c>
      <c r="T410" s="5">
        <f t="shared" si="141"/>
        <v>6136408.16</v>
      </c>
      <c r="U410" s="6">
        <f t="shared" si="134"/>
        <v>0.5340867744598179</v>
      </c>
      <c r="V410" s="6">
        <f t="shared" si="128"/>
        <v>1.142927284845</v>
      </c>
      <c r="W410" s="6">
        <f t="shared" si="129"/>
        <v>0.31466939776595365</v>
      </c>
      <c r="X410" s="66"/>
      <c r="Y410" s="14">
        <f t="shared" si="139"/>
        <v>1.9916834570707718</v>
      </c>
      <c r="Z410" s="16">
        <v>163985.49107142858</v>
      </c>
      <c r="AA410" s="32">
        <f t="shared" si="143"/>
        <v>3266.0718976659105</v>
      </c>
      <c r="AB410" s="35"/>
      <c r="AC410" s="2">
        <f t="shared" si="144"/>
        <v>349837149.9943227</v>
      </c>
      <c r="AD410" s="6">
        <f t="shared" si="135"/>
        <v>0.2771293386124754</v>
      </c>
      <c r="AE410" s="6">
        <f t="shared" si="136"/>
        <v>1.0065760597629914</v>
      </c>
      <c r="AF410" s="6">
        <f t="shared" si="137"/>
        <v>0.4703702222667617</v>
      </c>
      <c r="AG410" s="6">
        <f t="shared" si="138"/>
        <v>1.7540756206422286</v>
      </c>
    </row>
    <row r="411" spans="1:33" ht="12.75">
      <c r="A411" s="1" t="s">
        <v>820</v>
      </c>
      <c r="B411" s="1" t="s">
        <v>821</v>
      </c>
      <c r="C411" s="2" t="s">
        <v>755</v>
      </c>
      <c r="D411" s="1"/>
      <c r="E411" s="47">
        <v>444519581</v>
      </c>
      <c r="F411" s="18">
        <v>88.08</v>
      </c>
      <c r="G411" s="4">
        <f t="shared" si="140"/>
        <v>0.8808</v>
      </c>
      <c r="H411" s="47">
        <v>1245510.82</v>
      </c>
      <c r="I411" s="47">
        <v>0</v>
      </c>
      <c r="J411" s="47">
        <v>0</v>
      </c>
      <c r="K411" s="47">
        <v>151657.61</v>
      </c>
      <c r="L411" s="56">
        <f t="shared" si="133"/>
        <v>1397168.4300000002</v>
      </c>
      <c r="M411" s="47">
        <v>4910588.69</v>
      </c>
      <c r="N411" s="47">
        <v>3084479.94</v>
      </c>
      <c r="O411" s="47">
        <v>0</v>
      </c>
      <c r="P411" s="5">
        <f t="shared" si="131"/>
        <v>7995068.630000001</v>
      </c>
      <c r="Q411" s="47">
        <v>2587882.73</v>
      </c>
      <c r="R411" s="47">
        <v>0</v>
      </c>
      <c r="S411" s="5">
        <f t="shared" si="132"/>
        <v>2587882.73</v>
      </c>
      <c r="T411" s="5">
        <f t="shared" si="141"/>
        <v>11980119.790000001</v>
      </c>
      <c r="U411" s="6">
        <f t="shared" si="134"/>
        <v>0.5821751933128003</v>
      </c>
      <c r="V411" s="6">
        <f t="shared" si="128"/>
        <v>1.7985863776831017</v>
      </c>
      <c r="W411" s="6">
        <f t="shared" si="129"/>
        <v>0.31430976040625763</v>
      </c>
      <c r="X411" s="66"/>
      <c r="Y411" s="14">
        <f t="shared" si="139"/>
        <v>2.6950713314021595</v>
      </c>
      <c r="Z411" s="16">
        <v>165275.4075067024</v>
      </c>
      <c r="AA411" s="32">
        <f t="shared" si="143"/>
        <v>4454.2901255712295</v>
      </c>
      <c r="AB411" s="35"/>
      <c r="AC411" s="2">
        <f t="shared" si="144"/>
        <v>504677090.14532244</v>
      </c>
      <c r="AD411" s="6">
        <f t="shared" si="135"/>
        <v>0.2768440369658317</v>
      </c>
      <c r="AE411" s="6">
        <f t="shared" si="136"/>
        <v>1.5841948814632758</v>
      </c>
      <c r="AF411" s="6">
        <f t="shared" si="137"/>
        <v>0.5127799102699145</v>
      </c>
      <c r="AG411" s="6">
        <f t="shared" si="138"/>
        <v>2.373818828699022</v>
      </c>
    </row>
    <row r="412" spans="1:33" ht="12.75">
      <c r="A412" s="1" t="s">
        <v>822</v>
      </c>
      <c r="B412" s="1" t="s">
        <v>823</v>
      </c>
      <c r="C412" s="2" t="s">
        <v>755</v>
      </c>
      <c r="D412" s="1"/>
      <c r="E412" s="47">
        <v>1133746818</v>
      </c>
      <c r="F412" s="18">
        <v>45.63</v>
      </c>
      <c r="G412" s="4">
        <f t="shared" si="140"/>
        <v>0.45630000000000004</v>
      </c>
      <c r="H412" s="47">
        <v>6019617.28</v>
      </c>
      <c r="I412" s="47">
        <v>0</v>
      </c>
      <c r="J412" s="47">
        <v>0</v>
      </c>
      <c r="K412" s="47">
        <v>732804.27</v>
      </c>
      <c r="L412" s="56">
        <f t="shared" si="133"/>
        <v>6752421.550000001</v>
      </c>
      <c r="M412" s="47">
        <v>27046540</v>
      </c>
      <c r="N412" s="47">
        <v>12763000.5</v>
      </c>
      <c r="O412" s="47">
        <v>0</v>
      </c>
      <c r="P412" s="5">
        <f t="shared" si="131"/>
        <v>39809540.5</v>
      </c>
      <c r="Q412" s="47">
        <v>13382311</v>
      </c>
      <c r="R412" s="47">
        <v>226800</v>
      </c>
      <c r="S412" s="5">
        <f t="shared" si="132"/>
        <v>13609111</v>
      </c>
      <c r="T412" s="5">
        <f t="shared" si="141"/>
        <v>60171073.05</v>
      </c>
      <c r="U412" s="6">
        <f t="shared" si="134"/>
        <v>1.2003659709499621</v>
      </c>
      <c r="V412" s="6">
        <f t="shared" si="128"/>
        <v>3.5113254447960887</v>
      </c>
      <c r="W412" s="6">
        <f t="shared" si="129"/>
        <v>0.5955846087322824</v>
      </c>
      <c r="X412" s="66">
        <v>0.002</v>
      </c>
      <c r="Y412" s="14">
        <f t="shared" si="139"/>
        <v>5.305276024478333</v>
      </c>
      <c r="Z412" s="16">
        <v>104092.88761904761</v>
      </c>
      <c r="AA412" s="32">
        <f t="shared" si="143"/>
        <v>5522.415010040509</v>
      </c>
      <c r="AB412" s="35"/>
      <c r="AC412" s="2">
        <f t="shared" si="144"/>
        <v>2484652241.946088</v>
      </c>
      <c r="AD412" s="6">
        <f t="shared" si="135"/>
        <v>0.2717652569645404</v>
      </c>
      <c r="AE412" s="6">
        <f t="shared" si="136"/>
        <v>1.6022178004604555</v>
      </c>
      <c r="AF412" s="6">
        <f t="shared" si="137"/>
        <v>0.5385989545771762</v>
      </c>
      <c r="AG412" s="6">
        <f t="shared" si="138"/>
        <v>2.4217100499694633</v>
      </c>
    </row>
    <row r="413" spans="1:33" ht="12.75">
      <c r="A413" s="1" t="s">
        <v>824</v>
      </c>
      <c r="B413" s="1" t="s">
        <v>825</v>
      </c>
      <c r="C413" s="2" t="s">
        <v>755</v>
      </c>
      <c r="D413" s="1"/>
      <c r="E413" s="47">
        <v>1976931910</v>
      </c>
      <c r="F413" s="18">
        <v>92.16</v>
      </c>
      <c r="G413" s="4">
        <f t="shared" si="140"/>
        <v>0.9216</v>
      </c>
      <c r="H413" s="47">
        <v>5368678.09</v>
      </c>
      <c r="I413" s="47">
        <v>0</v>
      </c>
      <c r="J413" s="47">
        <v>0</v>
      </c>
      <c r="K413" s="47">
        <v>654669.53</v>
      </c>
      <c r="L413" s="56">
        <f t="shared" si="133"/>
        <v>6023347.62</v>
      </c>
      <c r="M413" s="47">
        <v>31643401</v>
      </c>
      <c r="N413" s="47">
        <v>0</v>
      </c>
      <c r="O413" s="47">
        <v>0</v>
      </c>
      <c r="P413" s="5">
        <f t="shared" si="131"/>
        <v>31643401</v>
      </c>
      <c r="Q413" s="47">
        <v>11427302</v>
      </c>
      <c r="R413" s="47">
        <v>395386</v>
      </c>
      <c r="S413" s="5">
        <f t="shared" si="132"/>
        <v>11822688</v>
      </c>
      <c r="T413" s="5">
        <f t="shared" si="141"/>
        <v>49489436.62</v>
      </c>
      <c r="U413" s="6">
        <f t="shared" si="134"/>
        <v>0.5980321294930183</v>
      </c>
      <c r="V413" s="6">
        <f t="shared" si="128"/>
        <v>1.6006318093170948</v>
      </c>
      <c r="W413" s="6">
        <f t="shared" si="129"/>
        <v>0.30468159219504937</v>
      </c>
      <c r="X413" s="66">
        <v>0.001</v>
      </c>
      <c r="Y413" s="14">
        <f t="shared" si="139"/>
        <v>2.5023455310051625</v>
      </c>
      <c r="Z413" s="16">
        <v>200980.5000661463</v>
      </c>
      <c r="AA413" s="32">
        <f t="shared" si="143"/>
        <v>5029.22656159704</v>
      </c>
      <c r="AB413" s="35"/>
      <c r="AC413" s="2">
        <f t="shared" si="144"/>
        <v>2145108409.2881944</v>
      </c>
      <c r="AD413" s="6">
        <f t="shared" si="135"/>
        <v>0.2807945553669575</v>
      </c>
      <c r="AE413" s="6">
        <f t="shared" si="136"/>
        <v>1.4751422754666346</v>
      </c>
      <c r="AF413" s="6">
        <f t="shared" si="137"/>
        <v>0.5327144283487234</v>
      </c>
      <c r="AG413" s="6">
        <f t="shared" si="138"/>
        <v>2.307083241374358</v>
      </c>
    </row>
    <row r="414" spans="1:33" ht="12.75">
      <c r="A414" s="1" t="s">
        <v>826</v>
      </c>
      <c r="B414" s="1" t="s">
        <v>827</v>
      </c>
      <c r="C414" s="2" t="s">
        <v>755</v>
      </c>
      <c r="D414" s="1"/>
      <c r="E414" s="47">
        <v>39748428</v>
      </c>
      <c r="F414" s="18">
        <v>73.49</v>
      </c>
      <c r="G414" s="4">
        <f t="shared" si="140"/>
        <v>0.7349</v>
      </c>
      <c r="H414" s="47">
        <v>126453.18</v>
      </c>
      <c r="I414" s="47">
        <v>0</v>
      </c>
      <c r="J414" s="47">
        <v>0</v>
      </c>
      <c r="K414" s="47">
        <v>15384.74</v>
      </c>
      <c r="L414" s="56">
        <f t="shared" si="133"/>
        <v>141837.91999999998</v>
      </c>
      <c r="M414" s="47">
        <v>689424</v>
      </c>
      <c r="N414" s="47">
        <v>0</v>
      </c>
      <c r="O414" s="47">
        <v>0</v>
      </c>
      <c r="P414" s="5">
        <f t="shared" si="131"/>
        <v>689424</v>
      </c>
      <c r="Q414" s="47">
        <v>389252</v>
      </c>
      <c r="R414" s="47">
        <v>0</v>
      </c>
      <c r="S414" s="5">
        <f t="shared" si="132"/>
        <v>389252</v>
      </c>
      <c r="T414" s="5">
        <f t="shared" si="141"/>
        <v>1220513.92</v>
      </c>
      <c r="U414" s="6">
        <f t="shared" si="134"/>
        <v>0.9792890425754699</v>
      </c>
      <c r="V414" s="6">
        <f t="shared" si="128"/>
        <v>1.7344685933239925</v>
      </c>
      <c r="W414" s="6">
        <f t="shared" si="129"/>
        <v>0.35683906795005826</v>
      </c>
      <c r="X414" s="66"/>
      <c r="Y414" s="14">
        <f t="shared" si="139"/>
        <v>3.070596703849521</v>
      </c>
      <c r="Z414" s="16">
        <v>87673.28767123287</v>
      </c>
      <c r="AA414" s="32">
        <f t="shared" si="143"/>
        <v>2692.0930813893847</v>
      </c>
      <c r="AB414" s="35"/>
      <c r="AC414" s="2">
        <f t="shared" si="144"/>
        <v>54086852.6330113</v>
      </c>
      <c r="AD414" s="6">
        <f t="shared" si="135"/>
        <v>0.2622410310364978</v>
      </c>
      <c r="AE414" s="6">
        <f t="shared" si="136"/>
        <v>1.274660969233802</v>
      </c>
      <c r="AF414" s="6">
        <f t="shared" si="137"/>
        <v>0.7196795173887128</v>
      </c>
      <c r="AG414" s="6">
        <f t="shared" si="138"/>
        <v>2.2565815176590127</v>
      </c>
    </row>
    <row r="415" spans="1:33" ht="12.75">
      <c r="A415" s="1" t="s">
        <v>828</v>
      </c>
      <c r="B415" s="1" t="s">
        <v>181</v>
      </c>
      <c r="C415" s="2" t="s">
        <v>755</v>
      </c>
      <c r="D415" s="1"/>
      <c r="E415" s="47">
        <v>1509377937</v>
      </c>
      <c r="F415" s="18">
        <v>84.1</v>
      </c>
      <c r="G415" s="4">
        <f t="shared" si="140"/>
        <v>0.841</v>
      </c>
      <c r="H415" s="47">
        <v>4391196.89</v>
      </c>
      <c r="I415" s="47">
        <v>0</v>
      </c>
      <c r="J415" s="47">
        <v>0</v>
      </c>
      <c r="K415" s="47">
        <v>535643.43</v>
      </c>
      <c r="L415" s="56">
        <f t="shared" si="133"/>
        <v>4926840.319999999</v>
      </c>
      <c r="M415" s="47">
        <v>19312267</v>
      </c>
      <c r="N415" s="47">
        <v>8873481.67</v>
      </c>
      <c r="O415" s="47">
        <v>0</v>
      </c>
      <c r="P415" s="5">
        <f t="shared" si="131"/>
        <v>28185748.67</v>
      </c>
      <c r="Q415" s="47">
        <v>6817892.25</v>
      </c>
      <c r="R415" s="47">
        <v>301876</v>
      </c>
      <c r="S415" s="5">
        <f t="shared" si="132"/>
        <v>7119768.25</v>
      </c>
      <c r="T415" s="5">
        <f t="shared" si="141"/>
        <v>40232357.24</v>
      </c>
      <c r="U415" s="6">
        <f t="shared" si="134"/>
        <v>0.47170215460755077</v>
      </c>
      <c r="V415" s="6">
        <f t="shared" si="128"/>
        <v>1.8673751602611377</v>
      </c>
      <c r="W415" s="6">
        <f t="shared" si="129"/>
        <v>0.3264152866705113</v>
      </c>
      <c r="X415" s="66"/>
      <c r="Y415" s="14">
        <f t="shared" si="139"/>
        <v>2.6654926015391998</v>
      </c>
      <c r="Z415" s="16">
        <v>249175.6731833272</v>
      </c>
      <c r="AA415" s="32">
        <f t="shared" si="143"/>
        <v>6641.759133537082</v>
      </c>
      <c r="AB415" s="35"/>
      <c r="AC415" s="2">
        <f t="shared" si="144"/>
        <v>1794741898.9298456</v>
      </c>
      <c r="AD415" s="6">
        <f t="shared" si="135"/>
        <v>0.27451525608989996</v>
      </c>
      <c r="AE415" s="6">
        <f t="shared" si="136"/>
        <v>1.5704625097796168</v>
      </c>
      <c r="AF415" s="6">
        <f t="shared" si="137"/>
        <v>0.3798814890355721</v>
      </c>
      <c r="AG415" s="6">
        <f t="shared" si="138"/>
        <v>2.2416792778944665</v>
      </c>
    </row>
    <row r="416" spans="1:33" ht="12.75">
      <c r="A416" s="1" t="s">
        <v>829</v>
      </c>
      <c r="B416" s="1" t="s">
        <v>830</v>
      </c>
      <c r="C416" s="2" t="s">
        <v>755</v>
      </c>
      <c r="D416" s="1"/>
      <c r="E416" s="47">
        <v>332299707</v>
      </c>
      <c r="F416" s="18">
        <v>80.02</v>
      </c>
      <c r="G416" s="4">
        <f t="shared" si="140"/>
        <v>0.8001999999999999</v>
      </c>
      <c r="H416" s="47">
        <v>1035663.96</v>
      </c>
      <c r="I416" s="47">
        <v>0</v>
      </c>
      <c r="J416" s="47">
        <v>0</v>
      </c>
      <c r="K416" s="47">
        <v>126214.26</v>
      </c>
      <c r="L416" s="56">
        <f t="shared" si="133"/>
        <v>1161878.22</v>
      </c>
      <c r="M416" s="47">
        <v>5089734</v>
      </c>
      <c r="N416" s="47">
        <v>2151187.3</v>
      </c>
      <c r="O416" s="47">
        <v>0</v>
      </c>
      <c r="P416" s="5">
        <f t="shared" si="131"/>
        <v>7240921.3</v>
      </c>
      <c r="Q416" s="47">
        <v>1517000</v>
      </c>
      <c r="R416" s="47">
        <v>33600</v>
      </c>
      <c r="S416" s="5">
        <f t="shared" si="132"/>
        <v>1550600</v>
      </c>
      <c r="T416" s="5">
        <f t="shared" si="141"/>
        <v>9953399.52</v>
      </c>
      <c r="U416" s="6">
        <f t="shared" si="134"/>
        <v>0.4666269537216294</v>
      </c>
      <c r="V416" s="6">
        <f t="shared" si="128"/>
        <v>2.1790333086270217</v>
      </c>
      <c r="W416" s="6">
        <f t="shared" si="129"/>
        <v>0.34964768115188255</v>
      </c>
      <c r="X416" s="66">
        <v>0.016</v>
      </c>
      <c r="Y416" s="14">
        <f t="shared" si="139"/>
        <v>2.9793079435005336</v>
      </c>
      <c r="Z416" s="16">
        <v>137857.91691751956</v>
      </c>
      <c r="AA416" s="32">
        <f t="shared" si="143"/>
        <v>4107.211869468027</v>
      </c>
      <c r="AB416" s="35"/>
      <c r="AC416" s="2">
        <f t="shared" si="144"/>
        <v>415270816.04598856</v>
      </c>
      <c r="AD416" s="6">
        <f t="shared" si="135"/>
        <v>0.27978807445773635</v>
      </c>
      <c r="AE416" s="6">
        <f t="shared" si="136"/>
        <v>1.7436624535633427</v>
      </c>
      <c r="AF416" s="6">
        <f t="shared" si="137"/>
        <v>0.3653037828287943</v>
      </c>
      <c r="AG416" s="6">
        <f t="shared" si="138"/>
        <v>2.396845416389127</v>
      </c>
    </row>
    <row r="417" spans="1:33" ht="12.75">
      <c r="A417" s="1" t="s">
        <v>831</v>
      </c>
      <c r="B417" s="1" t="s">
        <v>832</v>
      </c>
      <c r="C417" s="2" t="s">
        <v>833</v>
      </c>
      <c r="D417" s="1"/>
      <c r="E417" s="47">
        <v>325898724</v>
      </c>
      <c r="F417" s="18">
        <v>64.67</v>
      </c>
      <c r="G417" s="4">
        <f t="shared" si="140"/>
        <v>0.6467</v>
      </c>
      <c r="H417" s="47">
        <v>1962763.85</v>
      </c>
      <c r="I417" s="47">
        <v>193272.35</v>
      </c>
      <c r="J417" s="47">
        <v>0</v>
      </c>
      <c r="K417" s="47">
        <v>50030.68</v>
      </c>
      <c r="L417" s="56">
        <f t="shared" si="133"/>
        <v>2206066.8800000004</v>
      </c>
      <c r="M417" s="47">
        <v>0</v>
      </c>
      <c r="N417" s="47">
        <v>1136101.4</v>
      </c>
      <c r="O417" s="47">
        <v>380007.02</v>
      </c>
      <c r="P417" s="5">
        <f t="shared" si="131"/>
        <v>1516108.42</v>
      </c>
      <c r="Q417" s="47">
        <v>869848.55</v>
      </c>
      <c r="R417" s="47">
        <v>0</v>
      </c>
      <c r="S417" s="5">
        <f t="shared" si="132"/>
        <v>869848.55</v>
      </c>
      <c r="T417" s="5">
        <f t="shared" si="141"/>
        <v>4592023.850000001</v>
      </c>
      <c r="U417" s="6">
        <f t="shared" si="134"/>
        <v>0.2669076268000362</v>
      </c>
      <c r="V417" s="6">
        <f t="shared" si="128"/>
        <v>0.46520845537278016</v>
      </c>
      <c r="W417" s="6">
        <f t="shared" si="129"/>
        <v>0.676917924968617</v>
      </c>
      <c r="X417" s="66">
        <v>0.004</v>
      </c>
      <c r="Y417" s="14">
        <f t="shared" si="139"/>
        <v>1.4050340071414333</v>
      </c>
      <c r="Z417" s="16">
        <v>258878.59680284193</v>
      </c>
      <c r="AA417" s="32">
        <f t="shared" si="143"/>
        <v>3637.332322290484</v>
      </c>
      <c r="AB417" s="35"/>
      <c r="AC417" s="2">
        <f t="shared" si="144"/>
        <v>503941122.6225452</v>
      </c>
      <c r="AD417" s="6">
        <f t="shared" si="135"/>
        <v>0.4377628220772047</v>
      </c>
      <c r="AE417" s="6">
        <f t="shared" si="136"/>
        <v>0.3008503080895769</v>
      </c>
      <c r="AF417" s="6">
        <f t="shared" si="137"/>
        <v>0.17260916225158343</v>
      </c>
      <c r="AG417" s="6">
        <f t="shared" si="138"/>
        <v>0.9112222924183652</v>
      </c>
    </row>
    <row r="418" spans="1:33" ht="12.75">
      <c r="A418" s="1" t="s">
        <v>834</v>
      </c>
      <c r="B418" s="1" t="s">
        <v>835</v>
      </c>
      <c r="C418" s="2" t="s">
        <v>833</v>
      </c>
      <c r="D418" s="1"/>
      <c r="E418" s="47">
        <v>412263598</v>
      </c>
      <c r="F418" s="18">
        <v>51.68</v>
      </c>
      <c r="G418" s="4">
        <f t="shared" si="140"/>
        <v>0.5168</v>
      </c>
      <c r="H418" s="47">
        <v>2928801.89</v>
      </c>
      <c r="I418" s="47">
        <v>288399.12</v>
      </c>
      <c r="J418" s="47">
        <v>110960.92</v>
      </c>
      <c r="K418" s="47">
        <v>74654.55</v>
      </c>
      <c r="L418" s="56">
        <f t="shared" si="133"/>
        <v>3402816.48</v>
      </c>
      <c r="M418" s="47">
        <v>1597881</v>
      </c>
      <c r="N418" s="47">
        <v>0</v>
      </c>
      <c r="O418" s="47">
        <v>0</v>
      </c>
      <c r="P418" s="5">
        <f t="shared" si="131"/>
        <v>1597881</v>
      </c>
      <c r="Q418" s="47">
        <v>1648854</v>
      </c>
      <c r="R418" s="47">
        <v>0</v>
      </c>
      <c r="S418" s="5">
        <f t="shared" si="132"/>
        <v>1648854</v>
      </c>
      <c r="T418" s="5">
        <f t="shared" si="141"/>
        <v>6649551.48</v>
      </c>
      <c r="U418" s="6">
        <f t="shared" si="134"/>
        <v>0.3999513922643251</v>
      </c>
      <c r="V418" s="6">
        <f t="shared" si="128"/>
        <v>0.3875872154979834</v>
      </c>
      <c r="W418" s="6">
        <f t="shared" si="129"/>
        <v>0.8253982395020963</v>
      </c>
      <c r="X418" s="66"/>
      <c r="Y418" s="14">
        <f t="shared" si="139"/>
        <v>1.612936847264405</v>
      </c>
      <c r="Z418" s="16">
        <v>395544.5031712474</v>
      </c>
      <c r="AA418" s="32">
        <f t="shared" si="143"/>
        <v>6379.883038977972</v>
      </c>
      <c r="AB418" s="35"/>
      <c r="AC418" s="2">
        <f t="shared" si="144"/>
        <v>797723680.3405572</v>
      </c>
      <c r="AD418" s="6">
        <f t="shared" si="135"/>
        <v>0.4265658101746834</v>
      </c>
      <c r="AE418" s="6">
        <f t="shared" si="136"/>
        <v>0.20030507296935782</v>
      </c>
      <c r="AF418" s="6">
        <f t="shared" si="137"/>
        <v>0.20669487952220317</v>
      </c>
      <c r="AG418" s="6">
        <f t="shared" si="138"/>
        <v>0.8335657626662446</v>
      </c>
    </row>
    <row r="419" spans="1:33" ht="12.75">
      <c r="A419" s="1" t="s">
        <v>836</v>
      </c>
      <c r="B419" s="1" t="s">
        <v>837</v>
      </c>
      <c r="C419" s="2" t="s">
        <v>833</v>
      </c>
      <c r="D419" s="1"/>
      <c r="E419" s="47">
        <v>534479049</v>
      </c>
      <c r="F419" s="18">
        <v>62.71</v>
      </c>
      <c r="G419" s="4">
        <f t="shared" si="140"/>
        <v>0.6271</v>
      </c>
      <c r="H419" s="47">
        <v>3399756.92</v>
      </c>
      <c r="I419" s="47">
        <v>0</v>
      </c>
      <c r="J419" s="47">
        <v>0</v>
      </c>
      <c r="K419" s="47">
        <v>86661.2</v>
      </c>
      <c r="L419" s="56">
        <f t="shared" si="133"/>
        <v>3486418.12</v>
      </c>
      <c r="M419" s="47">
        <v>964390</v>
      </c>
      <c r="N419" s="47">
        <v>2781646.24</v>
      </c>
      <c r="O419" s="47">
        <v>0</v>
      </c>
      <c r="P419" s="5">
        <f t="shared" si="131"/>
        <v>3746036.24</v>
      </c>
      <c r="Q419" s="47">
        <v>4041180.44</v>
      </c>
      <c r="R419" s="47">
        <v>0</v>
      </c>
      <c r="S419" s="5">
        <f t="shared" si="132"/>
        <v>4041180.44</v>
      </c>
      <c r="T419" s="5">
        <f t="shared" si="141"/>
        <v>11273634.8</v>
      </c>
      <c r="U419" s="6">
        <f t="shared" si="134"/>
        <v>0.7560970720107684</v>
      </c>
      <c r="V419" s="6">
        <f t="shared" si="128"/>
        <v>0.7008761610036468</v>
      </c>
      <c r="W419" s="6">
        <f t="shared" si="129"/>
        <v>0.6523021110973426</v>
      </c>
      <c r="X419" s="66">
        <v>0.0043</v>
      </c>
      <c r="Y419" s="14">
        <f t="shared" si="139"/>
        <v>2.104975344111758</v>
      </c>
      <c r="Z419" s="16">
        <v>213502.8841607565</v>
      </c>
      <c r="AA419" s="32">
        <f t="shared" si="143"/>
        <v>4494.183070551412</v>
      </c>
      <c r="AB419" s="35"/>
      <c r="AC419" s="2">
        <f aca="true" t="shared" si="145" ref="AC419:AC426">E419/G419</f>
        <v>852302741.189603</v>
      </c>
      <c r="AD419" s="6">
        <f t="shared" si="135"/>
        <v>0.40905865386914353</v>
      </c>
      <c r="AE419" s="6">
        <f t="shared" si="136"/>
        <v>0.4395194405653869</v>
      </c>
      <c r="AF419" s="6">
        <f t="shared" si="137"/>
        <v>0.4741484738579528</v>
      </c>
      <c r="AG419" s="6">
        <f t="shared" si="138"/>
        <v>1.3227265682924834</v>
      </c>
    </row>
    <row r="420" spans="1:33" ht="12.75">
      <c r="A420" s="1" t="s">
        <v>838</v>
      </c>
      <c r="B420" s="1" t="s">
        <v>839</v>
      </c>
      <c r="C420" s="2" t="s">
        <v>833</v>
      </c>
      <c r="D420" s="1"/>
      <c r="E420" s="47">
        <v>389320041</v>
      </c>
      <c r="F420" s="18">
        <v>86.21</v>
      </c>
      <c r="G420" s="4">
        <f t="shared" si="140"/>
        <v>0.8621</v>
      </c>
      <c r="H420" s="47">
        <v>2024107.6</v>
      </c>
      <c r="I420" s="47">
        <v>199313.57</v>
      </c>
      <c r="J420" s="47">
        <v>76686.4</v>
      </c>
      <c r="K420" s="47">
        <v>51594.17</v>
      </c>
      <c r="L420" s="56">
        <f t="shared" si="133"/>
        <v>2351701.7399999998</v>
      </c>
      <c r="M420" s="47">
        <v>0</v>
      </c>
      <c r="N420" s="47">
        <v>5406538.05</v>
      </c>
      <c r="O420" s="47">
        <v>0</v>
      </c>
      <c r="P420" s="5">
        <f t="shared" si="131"/>
        <v>5406538.05</v>
      </c>
      <c r="Q420" s="47">
        <v>3078249.2</v>
      </c>
      <c r="R420" s="47">
        <v>0</v>
      </c>
      <c r="S420" s="5">
        <f t="shared" si="132"/>
        <v>3078249.2</v>
      </c>
      <c r="T420" s="5">
        <f t="shared" si="141"/>
        <v>10836488.989999998</v>
      </c>
      <c r="U420" s="6">
        <f t="shared" si="134"/>
        <v>0.7906731932148338</v>
      </c>
      <c r="V420" s="6">
        <f t="shared" si="128"/>
        <v>1.3887130074559917</v>
      </c>
      <c r="W420" s="6">
        <f t="shared" si="129"/>
        <v>0.6040536043198453</v>
      </c>
      <c r="X420" s="66"/>
      <c r="Y420" s="14">
        <f t="shared" si="139"/>
        <v>2.7834398049906706</v>
      </c>
      <c r="Z420" s="16">
        <v>102299.80364656381</v>
      </c>
      <c r="AA420" s="32">
        <f t="shared" si="143"/>
        <v>2847.4534551257548</v>
      </c>
      <c r="AB420" s="35"/>
      <c r="AC420" s="2">
        <f t="shared" si="145"/>
        <v>451594990.14035493</v>
      </c>
      <c r="AD420" s="6">
        <f t="shared" si="135"/>
        <v>0.5207546122841387</v>
      </c>
      <c r="AE420" s="6">
        <f t="shared" si="136"/>
        <v>1.1972094837278104</v>
      </c>
      <c r="AF420" s="6">
        <f t="shared" si="137"/>
        <v>0.6816393598705083</v>
      </c>
      <c r="AG420" s="6">
        <f t="shared" si="138"/>
        <v>2.399603455882457</v>
      </c>
    </row>
    <row r="421" spans="1:33" ht="12.75">
      <c r="A421" s="1" t="s">
        <v>840</v>
      </c>
      <c r="B421" s="1" t="s">
        <v>841</v>
      </c>
      <c r="C421" s="2" t="s">
        <v>833</v>
      </c>
      <c r="D421" s="1"/>
      <c r="E421" s="47">
        <v>2432205470</v>
      </c>
      <c r="F421" s="18">
        <v>85.35</v>
      </c>
      <c r="G421" s="4">
        <f t="shared" si="140"/>
        <v>0.8534999999999999</v>
      </c>
      <c r="H421" s="47">
        <v>12764441.6</v>
      </c>
      <c r="I421" s="47">
        <v>1256910.69</v>
      </c>
      <c r="J421" s="47">
        <v>483605.64</v>
      </c>
      <c r="K421" s="47">
        <v>325364.14</v>
      </c>
      <c r="L421" s="56">
        <f t="shared" si="133"/>
        <v>14830322.07</v>
      </c>
      <c r="M421" s="47">
        <v>13384764</v>
      </c>
      <c r="N421" s="47">
        <v>13638657.4</v>
      </c>
      <c r="O421" s="47">
        <v>0</v>
      </c>
      <c r="P421" s="5">
        <f t="shared" si="131"/>
        <v>27023421.4</v>
      </c>
      <c r="Q421" s="47">
        <v>12154435.38</v>
      </c>
      <c r="R421" s="47">
        <v>0</v>
      </c>
      <c r="S421" s="5">
        <f t="shared" si="132"/>
        <v>12154435.38</v>
      </c>
      <c r="T421" s="5">
        <f t="shared" si="141"/>
        <v>54008178.85</v>
      </c>
      <c r="U421" s="6">
        <f t="shared" si="134"/>
        <v>0.49972897150009293</v>
      </c>
      <c r="V421" s="6">
        <f t="shared" si="128"/>
        <v>1.111066549817438</v>
      </c>
      <c r="W421" s="6">
        <f t="shared" si="129"/>
        <v>0.6097479120462631</v>
      </c>
      <c r="X421" s="66"/>
      <c r="Y421" s="14">
        <f t="shared" si="139"/>
        <v>2.220543433363794</v>
      </c>
      <c r="Z421" s="16">
        <v>101551.70269647385</v>
      </c>
      <c r="AA421" s="32">
        <f t="shared" si="143"/>
        <v>2254.999665695673</v>
      </c>
      <c r="AB421" s="35"/>
      <c r="AC421" s="2">
        <f t="shared" si="145"/>
        <v>2849684206.209725</v>
      </c>
      <c r="AD421" s="6">
        <f t="shared" si="135"/>
        <v>0.5204198429314856</v>
      </c>
      <c r="AE421" s="6">
        <f t="shared" si="136"/>
        <v>0.9482953002691832</v>
      </c>
      <c r="AF421" s="6">
        <f t="shared" si="137"/>
        <v>0.4265186771753293</v>
      </c>
      <c r="AG421" s="6">
        <f t="shared" si="138"/>
        <v>1.895233820375998</v>
      </c>
    </row>
    <row r="422" spans="1:33" ht="12.75">
      <c r="A422" s="1" t="s">
        <v>842</v>
      </c>
      <c r="B422" s="1" t="s">
        <v>843</v>
      </c>
      <c r="C422" s="2" t="s">
        <v>833</v>
      </c>
      <c r="D422" s="1"/>
      <c r="E422" s="47">
        <v>4471752663</v>
      </c>
      <c r="F422" s="18">
        <v>79.7</v>
      </c>
      <c r="G422" s="4">
        <f t="shared" si="140"/>
        <v>0.797</v>
      </c>
      <c r="H422" s="47">
        <v>24326084.18</v>
      </c>
      <c r="I422" s="47">
        <v>2395385.99</v>
      </c>
      <c r="J422" s="47">
        <v>921630.37</v>
      </c>
      <c r="K422" s="47">
        <v>620067.87</v>
      </c>
      <c r="L422" s="56">
        <f t="shared" si="133"/>
        <v>28263168.410000004</v>
      </c>
      <c r="M422" s="47">
        <v>58870054</v>
      </c>
      <c r="N422" s="47">
        <v>0</v>
      </c>
      <c r="O422" s="47">
        <v>0</v>
      </c>
      <c r="P422" s="5">
        <f t="shared" si="131"/>
        <v>58870054</v>
      </c>
      <c r="Q422" s="47">
        <v>28977100.46</v>
      </c>
      <c r="R422" s="47">
        <v>447177</v>
      </c>
      <c r="S422" s="5">
        <f t="shared" si="132"/>
        <v>29424277.46</v>
      </c>
      <c r="T422" s="5">
        <f t="shared" si="141"/>
        <v>116557499.87</v>
      </c>
      <c r="U422" s="6">
        <f t="shared" si="134"/>
        <v>0.6580032411779211</v>
      </c>
      <c r="V422" s="6">
        <f t="shared" si="128"/>
        <v>1.3164872576048376</v>
      </c>
      <c r="W422" s="6">
        <f t="shared" si="129"/>
        <v>0.6320378281172392</v>
      </c>
      <c r="X422" s="66"/>
      <c r="Y422" s="14">
        <f t="shared" si="139"/>
        <v>2.606528326899998</v>
      </c>
      <c r="Z422" s="16">
        <v>129101.68286959437</v>
      </c>
      <c r="AA422" s="32">
        <f t="shared" si="143"/>
        <v>3365.07193450058</v>
      </c>
      <c r="AB422" s="35"/>
      <c r="AC422" s="2">
        <f t="shared" si="145"/>
        <v>5610731070.263488</v>
      </c>
      <c r="AD422" s="6">
        <f t="shared" si="135"/>
        <v>0.5037341490094396</v>
      </c>
      <c r="AE422" s="6">
        <f t="shared" si="136"/>
        <v>1.0492403443110558</v>
      </c>
      <c r="AF422" s="6">
        <f t="shared" si="137"/>
        <v>0.5164585523190866</v>
      </c>
      <c r="AG422" s="6">
        <f t="shared" si="138"/>
        <v>2.0774030765392983</v>
      </c>
    </row>
    <row r="423" spans="1:33" ht="12.75">
      <c r="A423" s="1" t="s">
        <v>844</v>
      </c>
      <c r="B423" s="1" t="s">
        <v>845</v>
      </c>
      <c r="C423" s="2" t="s">
        <v>833</v>
      </c>
      <c r="D423" s="3" t="s">
        <v>55</v>
      </c>
      <c r="E423" s="47">
        <v>5833990859</v>
      </c>
      <c r="F423" s="18">
        <v>78.26</v>
      </c>
      <c r="G423" s="4">
        <f t="shared" si="140"/>
        <v>0.7826000000000001</v>
      </c>
      <c r="H423" s="47">
        <v>32253538.53</v>
      </c>
      <c r="I423" s="47">
        <v>3176020.26</v>
      </c>
      <c r="J423" s="47">
        <v>1221977.54</v>
      </c>
      <c r="K423" s="47">
        <v>822137.98</v>
      </c>
      <c r="L423" s="56">
        <f t="shared" si="133"/>
        <v>37473674.309999995</v>
      </c>
      <c r="M423" s="47">
        <v>0</v>
      </c>
      <c r="N423" s="47">
        <v>84968421.9</v>
      </c>
      <c r="O423" s="47">
        <v>0</v>
      </c>
      <c r="P423" s="5">
        <f t="shared" si="131"/>
        <v>84968421.9</v>
      </c>
      <c r="Q423" s="47">
        <v>28591320.17</v>
      </c>
      <c r="R423" s="47">
        <v>509076.39</v>
      </c>
      <c r="S423" s="5">
        <f t="shared" si="132"/>
        <v>29100396.560000002</v>
      </c>
      <c r="T423" s="5">
        <f t="shared" si="141"/>
        <v>151542492.77</v>
      </c>
      <c r="U423" s="6">
        <f t="shared" si="134"/>
        <v>0.49880771607839103</v>
      </c>
      <c r="V423" s="6">
        <f t="shared" si="128"/>
        <v>1.4564373505817316</v>
      </c>
      <c r="W423" s="6">
        <f t="shared" si="129"/>
        <v>0.6423334423328755</v>
      </c>
      <c r="X423" s="66"/>
      <c r="Y423" s="14">
        <f t="shared" si="139"/>
        <v>2.5975785089929984</v>
      </c>
      <c r="Z423" s="16">
        <v>128853.68397995783</v>
      </c>
      <c r="AA423" s="32">
        <f t="shared" si="143"/>
        <v>3347.0756031091387</v>
      </c>
      <c r="AB423" s="35"/>
      <c r="AC423" s="2">
        <f t="shared" si="145"/>
        <v>7454626704.574494</v>
      </c>
      <c r="AD423" s="6">
        <f t="shared" si="135"/>
        <v>0.5026901519697085</v>
      </c>
      <c r="AE423" s="6">
        <f t="shared" si="136"/>
        <v>1.1398078705652632</v>
      </c>
      <c r="AF423" s="6">
        <f t="shared" si="137"/>
        <v>0.38353791951051125</v>
      </c>
      <c r="AG423" s="6">
        <f t="shared" si="138"/>
        <v>2.0328649411379205</v>
      </c>
    </row>
    <row r="424" spans="1:33" ht="12.75">
      <c r="A424" s="1" t="s">
        <v>846</v>
      </c>
      <c r="B424" s="1" t="s">
        <v>847</v>
      </c>
      <c r="C424" s="2" t="s">
        <v>833</v>
      </c>
      <c r="D424" s="1"/>
      <c r="E424" s="47">
        <v>90019691</v>
      </c>
      <c r="F424" s="18">
        <v>92.59</v>
      </c>
      <c r="G424" s="4">
        <f t="shared" si="140"/>
        <v>0.9259000000000001</v>
      </c>
      <c r="H424" s="47">
        <v>457177.61</v>
      </c>
      <c r="I424" s="47">
        <v>45017.88</v>
      </c>
      <c r="J424" s="47">
        <v>17321.78</v>
      </c>
      <c r="K424" s="47">
        <v>11653.49</v>
      </c>
      <c r="L424" s="56">
        <f t="shared" si="133"/>
        <v>531170.76</v>
      </c>
      <c r="M424" s="47">
        <v>827402</v>
      </c>
      <c r="N424" s="47">
        <v>652610.32</v>
      </c>
      <c r="O424" s="47">
        <v>0</v>
      </c>
      <c r="P424" s="5">
        <f t="shared" si="131"/>
        <v>1480012.3199999998</v>
      </c>
      <c r="Q424" s="47">
        <v>379825.85</v>
      </c>
      <c r="R424" s="47">
        <v>0</v>
      </c>
      <c r="S424" s="5">
        <f t="shared" si="132"/>
        <v>379825.85</v>
      </c>
      <c r="T424" s="5">
        <f t="shared" si="141"/>
        <v>2391008.9299999997</v>
      </c>
      <c r="U424" s="6">
        <f t="shared" si="134"/>
        <v>0.42193640722450376</v>
      </c>
      <c r="V424" s="6">
        <f t="shared" si="128"/>
        <v>1.6440984228661704</v>
      </c>
      <c r="W424" s="6">
        <f t="shared" si="129"/>
        <v>0.5900606346227072</v>
      </c>
      <c r="X424" s="66"/>
      <c r="Y424" s="14">
        <f t="shared" si="139"/>
        <v>2.6560954647133808</v>
      </c>
      <c r="Z424" s="16">
        <v>99736.72131147541</v>
      </c>
      <c r="AA424" s="32">
        <f t="shared" si="143"/>
        <v>2649.1025314079225</v>
      </c>
      <c r="AB424" s="35"/>
      <c r="AC424" s="2">
        <f t="shared" si="145"/>
        <v>97223988.55167945</v>
      </c>
      <c r="AD424" s="6">
        <f t="shared" si="135"/>
        <v>0.5463371415971646</v>
      </c>
      <c r="AE424" s="6">
        <f t="shared" si="136"/>
        <v>1.522270729731787</v>
      </c>
      <c r="AF424" s="6">
        <f t="shared" si="137"/>
        <v>0.390670919449168</v>
      </c>
      <c r="AG424" s="6">
        <f t="shared" si="138"/>
        <v>2.4592787907781197</v>
      </c>
    </row>
    <row r="425" spans="1:33" ht="12.75">
      <c r="A425" s="1" t="s">
        <v>848</v>
      </c>
      <c r="B425" s="1" t="s">
        <v>849</v>
      </c>
      <c r="C425" s="2" t="s">
        <v>833</v>
      </c>
      <c r="D425" s="1"/>
      <c r="E425" s="47">
        <v>377239516</v>
      </c>
      <c r="F425" s="18">
        <v>63.78</v>
      </c>
      <c r="G425" s="4">
        <f t="shared" si="140"/>
        <v>0.6378</v>
      </c>
      <c r="H425" s="47">
        <v>2265022.32</v>
      </c>
      <c r="I425" s="47">
        <v>223035.27</v>
      </c>
      <c r="J425" s="47">
        <v>0</v>
      </c>
      <c r="K425" s="47">
        <v>57735.19</v>
      </c>
      <c r="L425" s="56">
        <f t="shared" si="133"/>
        <v>2545792.78</v>
      </c>
      <c r="M425" s="47">
        <v>0</v>
      </c>
      <c r="N425" s="47">
        <v>1707445.54</v>
      </c>
      <c r="O425" s="47">
        <v>438526.78</v>
      </c>
      <c r="P425" s="5">
        <f t="shared" si="131"/>
        <v>2145972.3200000003</v>
      </c>
      <c r="Q425" s="47">
        <v>1718918.37</v>
      </c>
      <c r="R425" s="47">
        <v>0</v>
      </c>
      <c r="S425" s="5">
        <f t="shared" si="132"/>
        <v>1718918.37</v>
      </c>
      <c r="T425" s="5">
        <f t="shared" si="141"/>
        <v>6410683.47</v>
      </c>
      <c r="U425" s="6">
        <f t="shared" si="134"/>
        <v>0.45565702878274295</v>
      </c>
      <c r="V425" s="6">
        <f aca="true" t="shared" si="146" ref="V425:V467">(P425/E425)*100</f>
        <v>0.5688620170957913</v>
      </c>
      <c r="W425" s="6">
        <f aca="true" t="shared" si="147" ref="W425:W467">(L425/E425)*100</f>
        <v>0.6748478544861668</v>
      </c>
      <c r="X425" s="66"/>
      <c r="Y425" s="14">
        <f t="shared" si="139"/>
        <v>1.699366900364701</v>
      </c>
      <c r="Z425" s="16">
        <v>321458.44504021446</v>
      </c>
      <c r="AA425" s="32">
        <f t="shared" si="143"/>
        <v>5462.758413440459</v>
      </c>
      <c r="AB425" s="35"/>
      <c r="AC425" s="2">
        <f t="shared" si="145"/>
        <v>591469921.6055189</v>
      </c>
      <c r="AD425" s="6">
        <f t="shared" si="135"/>
        <v>0.4304179615912772</v>
      </c>
      <c r="AE425" s="6">
        <f t="shared" si="136"/>
        <v>0.3628201945036957</v>
      </c>
      <c r="AF425" s="6">
        <f t="shared" si="137"/>
        <v>0.29061805295763343</v>
      </c>
      <c r="AG425" s="6">
        <f t="shared" si="138"/>
        <v>1.0838562090526063</v>
      </c>
    </row>
    <row r="426" spans="1:33" ht="12.75">
      <c r="A426" s="1" t="s">
        <v>850</v>
      </c>
      <c r="B426" s="1" t="s">
        <v>851</v>
      </c>
      <c r="C426" s="2" t="s">
        <v>833</v>
      </c>
      <c r="D426" s="1"/>
      <c r="E426" s="47">
        <v>124045816</v>
      </c>
      <c r="F426" s="18">
        <v>75.76</v>
      </c>
      <c r="G426" s="4">
        <f t="shared" si="140"/>
        <v>0.7576</v>
      </c>
      <c r="H426" s="47">
        <v>704933.9</v>
      </c>
      <c r="I426" s="47">
        <v>69414.6</v>
      </c>
      <c r="J426" s="47">
        <v>26707.87</v>
      </c>
      <c r="K426" s="47">
        <v>17968.69</v>
      </c>
      <c r="L426" s="56">
        <f t="shared" si="133"/>
        <v>819025.0599999999</v>
      </c>
      <c r="M426" s="47">
        <v>1427534</v>
      </c>
      <c r="N426" s="47">
        <v>754155.54</v>
      </c>
      <c r="O426" s="47">
        <v>0</v>
      </c>
      <c r="P426" s="5">
        <f t="shared" si="131"/>
        <v>2181689.54</v>
      </c>
      <c r="Q426" s="47">
        <v>926367.68</v>
      </c>
      <c r="R426" s="47">
        <v>0</v>
      </c>
      <c r="S426" s="5">
        <f t="shared" si="132"/>
        <v>926367.68</v>
      </c>
      <c r="T426" s="5">
        <f t="shared" si="141"/>
        <v>3927082.2800000003</v>
      </c>
      <c r="U426" s="6">
        <f t="shared" si="134"/>
        <v>0.7467947810508981</v>
      </c>
      <c r="V426" s="6">
        <f t="shared" si="146"/>
        <v>1.7587772085759024</v>
      </c>
      <c r="W426" s="6">
        <f t="shared" si="147"/>
        <v>0.6602601251782647</v>
      </c>
      <c r="X426" s="66"/>
      <c r="Y426" s="14">
        <f t="shared" si="139"/>
        <v>3.165832114805065</v>
      </c>
      <c r="Z426" s="16">
        <v>138441.1838790932</v>
      </c>
      <c r="AA426" s="32">
        <f t="shared" si="143"/>
        <v>4382.815459360665</v>
      </c>
      <c r="AB426" s="35"/>
      <c r="AC426" s="2">
        <f t="shared" si="145"/>
        <v>163735237.59239703</v>
      </c>
      <c r="AD426" s="6">
        <f t="shared" si="135"/>
        <v>0.5002130708350534</v>
      </c>
      <c r="AE426" s="6">
        <f t="shared" si="136"/>
        <v>1.3324496132171035</v>
      </c>
      <c r="AF426" s="6">
        <f t="shared" si="137"/>
        <v>0.5657717261241605</v>
      </c>
      <c r="AG426" s="6">
        <f t="shared" si="138"/>
        <v>2.3984344101763178</v>
      </c>
    </row>
    <row r="427" spans="1:33" ht="12.75">
      <c r="A427" s="1" t="s">
        <v>852</v>
      </c>
      <c r="B427" s="1" t="s">
        <v>853</v>
      </c>
      <c r="C427" s="2" t="s">
        <v>833</v>
      </c>
      <c r="D427" s="1"/>
      <c r="E427" s="47">
        <v>2105213296</v>
      </c>
      <c r="F427" s="18">
        <v>81.21</v>
      </c>
      <c r="G427" s="4">
        <f t="shared" si="140"/>
        <v>0.8120999999999999</v>
      </c>
      <c r="H427" s="47">
        <v>11415495.58</v>
      </c>
      <c r="I427" s="47">
        <v>1124068.63</v>
      </c>
      <c r="J427" s="47">
        <v>432517.08</v>
      </c>
      <c r="K427" s="47">
        <v>290981.74</v>
      </c>
      <c r="L427" s="56">
        <f t="shared" si="133"/>
        <v>13263063.030000001</v>
      </c>
      <c r="M427" s="47">
        <v>36671983.5</v>
      </c>
      <c r="N427" s="47">
        <v>0</v>
      </c>
      <c r="O427" s="47">
        <v>0</v>
      </c>
      <c r="P427" s="5">
        <f t="shared" si="131"/>
        <v>36671983.5</v>
      </c>
      <c r="Q427" s="47">
        <v>12345736.79</v>
      </c>
      <c r="R427" s="47">
        <v>0</v>
      </c>
      <c r="S427" s="5">
        <f t="shared" si="132"/>
        <v>12345736.79</v>
      </c>
      <c r="T427" s="5">
        <f t="shared" si="141"/>
        <v>62280783.32</v>
      </c>
      <c r="U427" s="6">
        <f t="shared" si="134"/>
        <v>0.5864363869189623</v>
      </c>
      <c r="V427" s="6">
        <f t="shared" si="146"/>
        <v>1.7419604735386396</v>
      </c>
      <c r="W427" s="6">
        <f t="shared" si="147"/>
        <v>0.6300104153436812</v>
      </c>
      <c r="X427" s="66">
        <v>0.0011</v>
      </c>
      <c r="Y427" s="14">
        <f t="shared" si="139"/>
        <v>2.957307275801283</v>
      </c>
      <c r="Z427" s="16">
        <v>133058.90771253966</v>
      </c>
      <c r="AA427" s="32">
        <f t="shared" si="143"/>
        <v>3934.9607588846497</v>
      </c>
      <c r="AB427" s="35"/>
      <c r="AC427" s="2">
        <f aca="true" t="shared" si="148" ref="AC427:AC480">E427/G427</f>
        <v>2592307962.0736365</v>
      </c>
      <c r="AD427" s="6">
        <f t="shared" si="135"/>
        <v>0.5116314583006034</v>
      </c>
      <c r="AE427" s="6">
        <f t="shared" si="136"/>
        <v>1.414646100560729</v>
      </c>
      <c r="AF427" s="6">
        <f t="shared" si="137"/>
        <v>0.4762449898168893</v>
      </c>
      <c r="AG427" s="6">
        <f t="shared" si="138"/>
        <v>2.402522548678222</v>
      </c>
    </row>
    <row r="428" spans="1:33" ht="12.75">
      <c r="A428" s="1" t="s">
        <v>854</v>
      </c>
      <c r="B428" s="1" t="s">
        <v>855</v>
      </c>
      <c r="C428" s="2" t="s">
        <v>833</v>
      </c>
      <c r="D428" s="1"/>
      <c r="E428" s="47">
        <v>1589351603</v>
      </c>
      <c r="F428" s="18">
        <v>83.77</v>
      </c>
      <c r="G428" s="4">
        <f t="shared" si="140"/>
        <v>0.8377</v>
      </c>
      <c r="H428" s="47">
        <v>8376755.05</v>
      </c>
      <c r="I428" s="47">
        <v>824852.61</v>
      </c>
      <c r="J428" s="47">
        <v>317374.58</v>
      </c>
      <c r="K428" s="47">
        <v>213522.28</v>
      </c>
      <c r="L428" s="56">
        <f t="shared" si="133"/>
        <v>9732504.52</v>
      </c>
      <c r="M428" s="47">
        <v>24103253</v>
      </c>
      <c r="N428" s="47">
        <v>0</v>
      </c>
      <c r="O428" s="47">
        <v>0</v>
      </c>
      <c r="P428" s="5">
        <f t="shared" si="131"/>
        <v>24103253</v>
      </c>
      <c r="Q428" s="47">
        <v>2300474.04</v>
      </c>
      <c r="R428" s="47">
        <v>0</v>
      </c>
      <c r="S428" s="5">
        <f t="shared" si="132"/>
        <v>2300474.04</v>
      </c>
      <c r="T428" s="5">
        <f t="shared" si="141"/>
        <v>36136231.559999995</v>
      </c>
      <c r="U428" s="6">
        <f t="shared" si="134"/>
        <v>0.14474292759750026</v>
      </c>
      <c r="V428" s="6">
        <f t="shared" si="146"/>
        <v>1.516546304449161</v>
      </c>
      <c r="W428" s="6">
        <f t="shared" si="147"/>
        <v>0.6123569197419433</v>
      </c>
      <c r="X428" s="66">
        <v>0.008</v>
      </c>
      <c r="Y428" s="14">
        <f t="shared" si="139"/>
        <v>2.265646151788604</v>
      </c>
      <c r="Z428" s="16">
        <v>125200.59891446753</v>
      </c>
      <c r="AA428" s="32">
        <f t="shared" si="143"/>
        <v>2836.602551321919</v>
      </c>
      <c r="AB428" s="35"/>
      <c r="AC428" s="2">
        <f t="shared" si="148"/>
        <v>1897280175.4804823</v>
      </c>
      <c r="AD428" s="6">
        <f t="shared" si="135"/>
        <v>0.5129713916678259</v>
      </c>
      <c r="AE428" s="6">
        <f t="shared" si="136"/>
        <v>1.270410839237062</v>
      </c>
      <c r="AF428" s="6">
        <f t="shared" si="137"/>
        <v>0.12125115044842598</v>
      </c>
      <c r="AG428" s="6">
        <f t="shared" si="138"/>
        <v>1.9046333813533138</v>
      </c>
    </row>
    <row r="429" spans="1:33" ht="12.75">
      <c r="A429" s="1" t="s">
        <v>856</v>
      </c>
      <c r="B429" s="1" t="s">
        <v>857</v>
      </c>
      <c r="C429" s="2" t="s">
        <v>833</v>
      </c>
      <c r="D429" s="1"/>
      <c r="E429" s="47">
        <v>73886832</v>
      </c>
      <c r="F429" s="18">
        <v>91.4</v>
      </c>
      <c r="G429" s="4">
        <f t="shared" si="140"/>
        <v>0.914</v>
      </c>
      <c r="H429" s="47">
        <v>370896.87</v>
      </c>
      <c r="I429" s="47">
        <v>36522.09</v>
      </c>
      <c r="J429" s="47">
        <v>14052.17</v>
      </c>
      <c r="K429" s="47">
        <v>9454.12</v>
      </c>
      <c r="L429" s="56">
        <f t="shared" si="133"/>
        <v>430925.24999999994</v>
      </c>
      <c r="M429" s="47">
        <v>997651</v>
      </c>
      <c r="N429" s="47">
        <v>0</v>
      </c>
      <c r="O429" s="47">
        <v>0</v>
      </c>
      <c r="P429" s="5">
        <f t="shared" si="131"/>
        <v>997651</v>
      </c>
      <c r="Q429" s="47">
        <v>918974.68</v>
      </c>
      <c r="R429" s="47">
        <v>0</v>
      </c>
      <c r="S429" s="5">
        <f t="shared" si="132"/>
        <v>918974.68</v>
      </c>
      <c r="T429" s="5">
        <f t="shared" si="141"/>
        <v>2347550.93</v>
      </c>
      <c r="U429" s="6">
        <f t="shared" si="134"/>
        <v>1.2437597541061174</v>
      </c>
      <c r="V429" s="6">
        <f t="shared" si="146"/>
        <v>1.3502419483893964</v>
      </c>
      <c r="W429" s="6">
        <f t="shared" si="147"/>
        <v>0.5832233407977214</v>
      </c>
      <c r="X429" s="66"/>
      <c r="Y429" s="14">
        <f t="shared" si="139"/>
        <v>3.177225043293235</v>
      </c>
      <c r="Z429" s="16">
        <v>79828.95125553914</v>
      </c>
      <c r="AA429" s="32">
        <f t="shared" si="143"/>
        <v>2536.345431089339</v>
      </c>
      <c r="AB429" s="35"/>
      <c r="AC429" s="2">
        <f t="shared" si="148"/>
        <v>80838984.68271334</v>
      </c>
      <c r="AD429" s="6">
        <f t="shared" si="135"/>
        <v>0.5330661334891175</v>
      </c>
      <c r="AE429" s="6">
        <f t="shared" si="136"/>
        <v>1.2341211408279085</v>
      </c>
      <c r="AF429" s="6">
        <f t="shared" si="137"/>
        <v>1.1367964152529915</v>
      </c>
      <c r="AG429" s="6">
        <f t="shared" si="138"/>
        <v>2.9039836895700173</v>
      </c>
    </row>
    <row r="430" spans="1:33" ht="12.75">
      <c r="A430" s="1" t="s">
        <v>858</v>
      </c>
      <c r="B430" s="1" t="s">
        <v>859</v>
      </c>
      <c r="C430" s="2" t="s">
        <v>833</v>
      </c>
      <c r="D430" s="1"/>
      <c r="E430" s="47">
        <v>2494271922</v>
      </c>
      <c r="F430" s="18">
        <v>79.9</v>
      </c>
      <c r="G430" s="4">
        <f t="shared" si="140"/>
        <v>0.799</v>
      </c>
      <c r="H430" s="47">
        <v>13587956.989999998</v>
      </c>
      <c r="I430" s="47">
        <v>1337943.01</v>
      </c>
      <c r="J430" s="47">
        <v>514911.27</v>
      </c>
      <c r="K430" s="47">
        <v>346367.1</v>
      </c>
      <c r="L430" s="56">
        <f t="shared" si="133"/>
        <v>15787178.369999997</v>
      </c>
      <c r="M430" s="47">
        <v>38840928.5</v>
      </c>
      <c r="N430" s="47">
        <v>0</v>
      </c>
      <c r="O430" s="47">
        <v>0</v>
      </c>
      <c r="P430" s="5">
        <f t="shared" si="131"/>
        <v>38840928.5</v>
      </c>
      <c r="Q430" s="47">
        <v>18907440.82</v>
      </c>
      <c r="R430" s="47">
        <v>0</v>
      </c>
      <c r="S430" s="5">
        <f t="shared" si="132"/>
        <v>18907440.82</v>
      </c>
      <c r="T430" s="5">
        <f t="shared" si="141"/>
        <v>73535547.69</v>
      </c>
      <c r="U430" s="6">
        <f t="shared" si="134"/>
        <v>0.7580344650169221</v>
      </c>
      <c r="V430" s="6">
        <f t="shared" si="146"/>
        <v>1.557205056810963</v>
      </c>
      <c r="W430" s="6">
        <f t="shared" si="147"/>
        <v>0.6329373405823873</v>
      </c>
      <c r="X430" s="67"/>
      <c r="Y430" s="14">
        <f t="shared" si="139"/>
        <v>2.948176862410272</v>
      </c>
      <c r="Z430" s="16">
        <v>100315.69457889642</v>
      </c>
      <c r="AA430" s="32">
        <f t="shared" si="143"/>
        <v>2957.48409694118</v>
      </c>
      <c r="AB430" s="35"/>
      <c r="AC430" s="2">
        <f t="shared" si="148"/>
        <v>3121742080.100125</v>
      </c>
      <c r="AD430" s="6">
        <f t="shared" si="135"/>
        <v>0.5057169351253274</v>
      </c>
      <c r="AE430" s="6">
        <f t="shared" si="136"/>
        <v>1.2442068403919597</v>
      </c>
      <c r="AF430" s="6">
        <f t="shared" si="137"/>
        <v>0.6056695375485208</v>
      </c>
      <c r="AG430" s="6">
        <f t="shared" si="138"/>
        <v>2.3555933130658078</v>
      </c>
    </row>
    <row r="431" spans="1:33" ht="12.75">
      <c r="A431" s="1" t="s">
        <v>860</v>
      </c>
      <c r="B431" s="1" t="s">
        <v>861</v>
      </c>
      <c r="C431" s="2" t="s">
        <v>833</v>
      </c>
      <c r="D431" s="1"/>
      <c r="E431" s="47">
        <v>670548311</v>
      </c>
      <c r="F431" s="18">
        <v>70.78</v>
      </c>
      <c r="G431" s="4">
        <f t="shared" si="140"/>
        <v>0.7078</v>
      </c>
      <c r="H431" s="47">
        <v>3857303.88</v>
      </c>
      <c r="I431" s="47">
        <v>379827.74</v>
      </c>
      <c r="J431" s="47">
        <v>146139.38</v>
      </c>
      <c r="K431" s="47">
        <v>98321.99</v>
      </c>
      <c r="L431" s="56">
        <f t="shared" si="133"/>
        <v>4481592.99</v>
      </c>
      <c r="M431" s="47">
        <v>2387294</v>
      </c>
      <c r="N431" s="47">
        <v>0</v>
      </c>
      <c r="O431" s="47">
        <v>0</v>
      </c>
      <c r="P431" s="5">
        <f t="shared" si="131"/>
        <v>2387294</v>
      </c>
      <c r="Q431" s="47">
        <v>3244196.72</v>
      </c>
      <c r="R431" s="47">
        <v>0</v>
      </c>
      <c r="S431" s="5">
        <f t="shared" si="132"/>
        <v>3244196.72</v>
      </c>
      <c r="T431" s="5">
        <f t="shared" si="141"/>
        <v>10113083.71</v>
      </c>
      <c r="U431" s="6">
        <f t="shared" si="134"/>
        <v>0.4838125257763866</v>
      </c>
      <c r="V431" s="6">
        <f t="shared" si="146"/>
        <v>0.3560211786142281</v>
      </c>
      <c r="W431" s="6">
        <f t="shared" si="147"/>
        <v>0.6683475174691776</v>
      </c>
      <c r="X431" s="66"/>
      <c r="Y431" s="14">
        <f t="shared" si="139"/>
        <v>1.5081812218597925</v>
      </c>
      <c r="Z431" s="16">
        <v>256911.39393939395</v>
      </c>
      <c r="AA431" s="32">
        <f t="shared" si="143"/>
        <v>3874.689400212176</v>
      </c>
      <c r="AB431" s="35"/>
      <c r="AC431" s="2">
        <f t="shared" si="148"/>
        <v>947369752.7550156</v>
      </c>
      <c r="AD431" s="6">
        <f t="shared" si="135"/>
        <v>0.4730563728646838</v>
      </c>
      <c r="AE431" s="6">
        <f t="shared" si="136"/>
        <v>0.25199179022315066</v>
      </c>
      <c r="AF431" s="6">
        <f t="shared" si="137"/>
        <v>0.34244250574452645</v>
      </c>
      <c r="AG431" s="6">
        <f t="shared" si="138"/>
        <v>1.0674906688323609</v>
      </c>
    </row>
    <row r="432" spans="1:33" ht="12.75">
      <c r="A432" s="1" t="s">
        <v>862</v>
      </c>
      <c r="B432" s="1" t="s">
        <v>863</v>
      </c>
      <c r="C432" s="2" t="s">
        <v>833</v>
      </c>
      <c r="D432" s="1"/>
      <c r="E432" s="47">
        <v>873480005</v>
      </c>
      <c r="F432" s="18">
        <v>91.59</v>
      </c>
      <c r="G432" s="4">
        <f t="shared" si="140"/>
        <v>0.9159</v>
      </c>
      <c r="H432" s="47">
        <v>4369199.9</v>
      </c>
      <c r="I432" s="47">
        <v>430232.85</v>
      </c>
      <c r="J432" s="47">
        <v>165537.6</v>
      </c>
      <c r="K432" s="47">
        <v>111370.54</v>
      </c>
      <c r="L432" s="56">
        <f t="shared" si="133"/>
        <v>5076340.89</v>
      </c>
      <c r="M432" s="47">
        <v>7250857</v>
      </c>
      <c r="N432" s="47">
        <v>6420470.91</v>
      </c>
      <c r="O432" s="47">
        <v>0</v>
      </c>
      <c r="P432" s="5">
        <f t="shared" si="131"/>
        <v>13671327.91</v>
      </c>
      <c r="Q432" s="47">
        <v>7238889</v>
      </c>
      <c r="R432" s="47">
        <v>0</v>
      </c>
      <c r="S432" s="5">
        <f t="shared" si="132"/>
        <v>7238889</v>
      </c>
      <c r="T432" s="5">
        <f t="shared" si="141"/>
        <v>25986557.8</v>
      </c>
      <c r="U432" s="6">
        <f t="shared" si="134"/>
        <v>0.8287412371849313</v>
      </c>
      <c r="V432" s="6">
        <f t="shared" si="146"/>
        <v>1.5651563666875237</v>
      </c>
      <c r="W432" s="6">
        <f t="shared" si="147"/>
        <v>0.5811628040644158</v>
      </c>
      <c r="X432" s="68"/>
      <c r="Y432" s="14">
        <f t="shared" si="139"/>
        <v>2.975060407936871</v>
      </c>
      <c r="Z432" s="16">
        <v>92144.01093869245</v>
      </c>
      <c r="AA432" s="32">
        <f t="shared" si="143"/>
        <v>2741.339987722058</v>
      </c>
      <c r="AB432" s="35"/>
      <c r="AC432" s="2">
        <f t="shared" si="148"/>
        <v>953684905.5573752</v>
      </c>
      <c r="AD432" s="6">
        <f t="shared" si="135"/>
        <v>0.5322870122425984</v>
      </c>
      <c r="AE432" s="6">
        <f t="shared" si="136"/>
        <v>1.433526716249103</v>
      </c>
      <c r="AF432" s="6">
        <f t="shared" si="137"/>
        <v>0.7590440991376787</v>
      </c>
      <c r="AG432" s="6">
        <f t="shared" si="138"/>
        <v>2.7248578276293802</v>
      </c>
    </row>
    <row r="433" spans="1:33" ht="12.75">
      <c r="A433" s="1" t="s">
        <v>864</v>
      </c>
      <c r="B433" s="1" t="s">
        <v>865</v>
      </c>
      <c r="C433" s="2" t="s">
        <v>833</v>
      </c>
      <c r="D433" s="1"/>
      <c r="E433" s="47">
        <v>2475603479</v>
      </c>
      <c r="F433" s="18">
        <v>69.09</v>
      </c>
      <c r="G433" s="4">
        <f t="shared" si="140"/>
        <v>0.6909000000000001</v>
      </c>
      <c r="H433" s="47">
        <v>14391886.809999999</v>
      </c>
      <c r="I433" s="47">
        <v>1417164.51</v>
      </c>
      <c r="J433" s="47">
        <v>0</v>
      </c>
      <c r="K433" s="47">
        <v>366847.54</v>
      </c>
      <c r="L433" s="56">
        <f t="shared" si="133"/>
        <v>16175898.859999998</v>
      </c>
      <c r="M433" s="47">
        <v>0</v>
      </c>
      <c r="N433" s="47">
        <v>10291733.45</v>
      </c>
      <c r="O433" s="47">
        <v>2786404.71</v>
      </c>
      <c r="P433" s="5">
        <f t="shared" si="131"/>
        <v>13078138.16</v>
      </c>
      <c r="Q433" s="47">
        <v>9250339</v>
      </c>
      <c r="R433" s="47">
        <v>0</v>
      </c>
      <c r="S433" s="5">
        <f t="shared" si="132"/>
        <v>9250339</v>
      </c>
      <c r="T433" s="5">
        <f t="shared" si="141"/>
        <v>38504376.019999996</v>
      </c>
      <c r="U433" s="6">
        <f t="shared" si="134"/>
        <v>0.37365996123646583</v>
      </c>
      <c r="V433" s="6">
        <f t="shared" si="146"/>
        <v>0.5282808119692419</v>
      </c>
      <c r="W433" s="6">
        <f t="shared" si="147"/>
        <v>0.6534123496438986</v>
      </c>
      <c r="X433" s="46"/>
      <c r="Y433" s="14">
        <f t="shared" si="139"/>
        <v>1.5553531228496063</v>
      </c>
      <c r="Z433" s="16">
        <v>302307.7705345502</v>
      </c>
      <c r="AA433" s="32">
        <f t="shared" si="143"/>
        <v>4701.953349626148</v>
      </c>
      <c r="AB433" s="35"/>
      <c r="AC433" s="2">
        <f t="shared" si="148"/>
        <v>3583157445.3611226</v>
      </c>
      <c r="AD433" s="6">
        <f t="shared" si="135"/>
        <v>0.45144259236896955</v>
      </c>
      <c r="AE433" s="6">
        <f t="shared" si="136"/>
        <v>0.3649892129895493</v>
      </c>
      <c r="AF433" s="6">
        <f t="shared" si="137"/>
        <v>0.2581616672182743</v>
      </c>
      <c r="AG433" s="6">
        <f t="shared" si="138"/>
        <v>1.074593472576793</v>
      </c>
    </row>
    <row r="434" spans="1:33" ht="12.75">
      <c r="A434" s="1" t="s">
        <v>866</v>
      </c>
      <c r="B434" s="1" t="s">
        <v>867</v>
      </c>
      <c r="C434" s="2" t="s">
        <v>833</v>
      </c>
      <c r="D434" s="3" t="s">
        <v>55</v>
      </c>
      <c r="E434" s="47">
        <v>1697338172</v>
      </c>
      <c r="F434" s="18">
        <v>90.73</v>
      </c>
      <c r="G434" s="4">
        <f t="shared" si="140"/>
        <v>0.9073</v>
      </c>
      <c r="H434" s="47">
        <v>8638981.82</v>
      </c>
      <c r="I434" s="47">
        <v>850673.94</v>
      </c>
      <c r="J434" s="47">
        <v>327311.79</v>
      </c>
      <c r="K434" s="47">
        <v>220207.45</v>
      </c>
      <c r="L434" s="56">
        <f t="shared" si="133"/>
        <v>10037174.999999998</v>
      </c>
      <c r="M434" s="47">
        <v>23128658.5</v>
      </c>
      <c r="N434" s="47">
        <v>0</v>
      </c>
      <c r="O434" s="47">
        <v>0</v>
      </c>
      <c r="P434" s="5">
        <f t="shared" si="131"/>
        <v>23128658.5</v>
      </c>
      <c r="Q434" s="47">
        <v>9660570</v>
      </c>
      <c r="R434" s="47">
        <v>0</v>
      </c>
      <c r="S434" s="5">
        <f t="shared" si="132"/>
        <v>9660570</v>
      </c>
      <c r="T434" s="5">
        <f t="shared" si="141"/>
        <v>42826403.5</v>
      </c>
      <c r="U434" s="6">
        <f t="shared" si="134"/>
        <v>0.5691600035493692</v>
      </c>
      <c r="V434" s="6">
        <f t="shared" si="146"/>
        <v>1.3626429241703284</v>
      </c>
      <c r="W434" s="6">
        <f t="shared" si="147"/>
        <v>0.5913479803599208</v>
      </c>
      <c r="X434" s="46"/>
      <c r="Y434" s="14">
        <f t="shared" si="139"/>
        <v>2.523150908079619</v>
      </c>
      <c r="Z434" s="16">
        <v>91465.17621344588</v>
      </c>
      <c r="AA434" s="32">
        <f t="shared" si="143"/>
        <v>2307.8044242061833</v>
      </c>
      <c r="AB434" s="35"/>
      <c r="AC434" s="2">
        <f t="shared" si="148"/>
        <v>1870757381.2410448</v>
      </c>
      <c r="AD434" s="6">
        <f t="shared" si="135"/>
        <v>0.5365300225805562</v>
      </c>
      <c r="AE434" s="6">
        <f t="shared" si="136"/>
        <v>1.2363259250997392</v>
      </c>
      <c r="AF434" s="6">
        <f t="shared" si="137"/>
        <v>0.5163988712203428</v>
      </c>
      <c r="AG434" s="6">
        <f t="shared" si="138"/>
        <v>2.289254818900638</v>
      </c>
    </row>
    <row r="435" spans="1:33" ht="12.75">
      <c r="A435" s="1" t="s">
        <v>868</v>
      </c>
      <c r="B435" s="1" t="s">
        <v>869</v>
      </c>
      <c r="C435" s="2" t="s">
        <v>833</v>
      </c>
      <c r="D435" s="1"/>
      <c r="E435" s="47">
        <v>461821540</v>
      </c>
      <c r="F435" s="18">
        <v>63.26</v>
      </c>
      <c r="G435" s="4">
        <f t="shared" si="140"/>
        <v>0.6325999999999999</v>
      </c>
      <c r="H435" s="47">
        <v>2507410.91</v>
      </c>
      <c r="I435" s="47">
        <v>246904.75</v>
      </c>
      <c r="J435" s="47">
        <v>94996.06</v>
      </c>
      <c r="K435" s="47">
        <v>63913.38</v>
      </c>
      <c r="L435" s="56">
        <f t="shared" si="133"/>
        <v>2913225.1</v>
      </c>
      <c r="M435" s="47">
        <v>165171</v>
      </c>
      <c r="N435" s="47">
        <v>0</v>
      </c>
      <c r="O435" s="47">
        <v>0</v>
      </c>
      <c r="P435" s="5">
        <f t="shared" si="131"/>
        <v>165171</v>
      </c>
      <c r="Q435" s="47">
        <v>1681154</v>
      </c>
      <c r="R435" s="47">
        <v>0</v>
      </c>
      <c r="S435" s="5">
        <f t="shared" si="132"/>
        <v>1681154</v>
      </c>
      <c r="T435" s="5">
        <f t="shared" si="141"/>
        <v>4759550.1</v>
      </c>
      <c r="U435" s="6">
        <f t="shared" si="134"/>
        <v>0.36402676237232245</v>
      </c>
      <c r="V435" s="6">
        <f t="shared" si="146"/>
        <v>0.035765113944230494</v>
      </c>
      <c r="W435" s="6">
        <f t="shared" si="147"/>
        <v>0.630811871616036</v>
      </c>
      <c r="X435" s="46"/>
      <c r="Y435" s="14">
        <f t="shared" si="139"/>
        <v>1.030603747932589</v>
      </c>
      <c r="Z435" s="16">
        <v>874152.9880478088</v>
      </c>
      <c r="AA435" s="32">
        <f t="shared" si="143"/>
        <v>9009.053457485432</v>
      </c>
      <c r="AB435" s="35"/>
      <c r="AC435" s="2">
        <f t="shared" si="148"/>
        <v>730037211.508062</v>
      </c>
      <c r="AD435" s="6">
        <f t="shared" si="135"/>
        <v>0.3990515899843043</v>
      </c>
      <c r="AE435" s="6">
        <f t="shared" si="136"/>
        <v>0.022625011081120208</v>
      </c>
      <c r="AF435" s="6">
        <f t="shared" si="137"/>
        <v>0.23028332987673114</v>
      </c>
      <c r="AG435" s="6">
        <f t="shared" si="138"/>
        <v>0.6519599309421557</v>
      </c>
    </row>
    <row r="436" spans="1:33" ht="12.75">
      <c r="A436" s="1" t="s">
        <v>870</v>
      </c>
      <c r="B436" s="1" t="s">
        <v>720</v>
      </c>
      <c r="C436" s="2" t="s">
        <v>833</v>
      </c>
      <c r="D436" s="1"/>
      <c r="E436" s="47">
        <v>351715342</v>
      </c>
      <c r="F436" s="18">
        <v>86.16</v>
      </c>
      <c r="G436" s="4">
        <f t="shared" si="140"/>
        <v>0.8615999999999999</v>
      </c>
      <c r="H436" s="47">
        <v>1773800.56</v>
      </c>
      <c r="I436" s="47">
        <v>174664.87</v>
      </c>
      <c r="J436" s="47">
        <v>67205.81</v>
      </c>
      <c r="K436" s="47">
        <v>45214.2</v>
      </c>
      <c r="L436" s="56">
        <f t="shared" si="133"/>
        <v>2060885.4400000002</v>
      </c>
      <c r="M436" s="47">
        <v>5507882</v>
      </c>
      <c r="N436" s="47">
        <v>0</v>
      </c>
      <c r="O436" s="47">
        <v>0</v>
      </c>
      <c r="P436" s="5">
        <f t="shared" si="131"/>
        <v>5507882</v>
      </c>
      <c r="Q436" s="47">
        <v>2338989.93</v>
      </c>
      <c r="R436" s="47">
        <v>42205.85</v>
      </c>
      <c r="S436" s="5">
        <f t="shared" si="132"/>
        <v>2381195.7800000003</v>
      </c>
      <c r="T436" s="5">
        <f t="shared" si="141"/>
        <v>9949963.22</v>
      </c>
      <c r="U436" s="6">
        <f t="shared" si="134"/>
        <v>0.6770235743654311</v>
      </c>
      <c r="V436" s="6">
        <f t="shared" si="146"/>
        <v>1.5660056137101919</v>
      </c>
      <c r="W436" s="6">
        <f t="shared" si="147"/>
        <v>0.5859526707822715</v>
      </c>
      <c r="X436" s="66">
        <v>0.009</v>
      </c>
      <c r="Y436" s="14">
        <f t="shared" si="139"/>
        <v>2.8199818588578944</v>
      </c>
      <c r="Z436" s="16">
        <v>100816.92779291554</v>
      </c>
      <c r="AA436" s="32">
        <f t="shared" si="143"/>
        <v>2843.0190744180804</v>
      </c>
      <c r="AB436" s="35"/>
      <c r="AC436" s="2">
        <f t="shared" si="148"/>
        <v>408211863.9740019</v>
      </c>
      <c r="AD436" s="6">
        <f t="shared" si="135"/>
        <v>0.504856821146005</v>
      </c>
      <c r="AE436" s="6">
        <f t="shared" si="136"/>
        <v>1.349270436772701</v>
      </c>
      <c r="AF436" s="6">
        <f t="shared" si="137"/>
        <v>0.5729843094783167</v>
      </c>
      <c r="AG436" s="6">
        <f t="shared" si="138"/>
        <v>2.437450769591962</v>
      </c>
    </row>
    <row r="437" spans="1:33" ht="12.75">
      <c r="A437" s="1" t="s">
        <v>871</v>
      </c>
      <c r="B437" s="1" t="s">
        <v>872</v>
      </c>
      <c r="C437" s="2" t="s">
        <v>833</v>
      </c>
      <c r="D437" s="1"/>
      <c r="E437" s="47">
        <v>97452881</v>
      </c>
      <c r="F437" s="18">
        <v>87.35</v>
      </c>
      <c r="G437" s="4">
        <f t="shared" si="140"/>
        <v>0.8734999999999999</v>
      </c>
      <c r="H437" s="47">
        <v>485802.14</v>
      </c>
      <c r="I437" s="47">
        <v>47836.67</v>
      </c>
      <c r="J437" s="47">
        <v>18405.49</v>
      </c>
      <c r="K437" s="47">
        <v>12383.03</v>
      </c>
      <c r="L437" s="56">
        <f t="shared" si="133"/>
        <v>564427.3300000001</v>
      </c>
      <c r="M437" s="47">
        <v>1000629</v>
      </c>
      <c r="N437" s="47">
        <v>530600.49</v>
      </c>
      <c r="O437" s="47">
        <v>0</v>
      </c>
      <c r="P437" s="5">
        <f t="shared" si="131"/>
        <v>1531229.49</v>
      </c>
      <c r="Q437" s="47">
        <v>709528.54</v>
      </c>
      <c r="R437" s="47">
        <v>0</v>
      </c>
      <c r="S437" s="5">
        <f t="shared" si="132"/>
        <v>709528.54</v>
      </c>
      <c r="T437" s="5">
        <f t="shared" si="141"/>
        <v>2805185.3600000003</v>
      </c>
      <c r="U437" s="6">
        <f t="shared" si="134"/>
        <v>0.7280734368438015</v>
      </c>
      <c r="V437" s="6">
        <f t="shared" si="146"/>
        <v>1.571251125967225</v>
      </c>
      <c r="W437" s="6">
        <f t="shared" si="147"/>
        <v>0.5791797268671821</v>
      </c>
      <c r="X437" s="46"/>
      <c r="Y437" s="14">
        <f t="shared" si="139"/>
        <v>2.878504289678209</v>
      </c>
      <c r="Z437" s="16">
        <v>90650.57843137255</v>
      </c>
      <c r="AA437" s="32">
        <f t="shared" si="143"/>
        <v>2609.380788765168</v>
      </c>
      <c r="AB437" s="35"/>
      <c r="AC437" s="2">
        <f t="shared" si="148"/>
        <v>111565977.1036062</v>
      </c>
      <c r="AD437" s="6">
        <f t="shared" si="135"/>
        <v>0.5059134914184835</v>
      </c>
      <c r="AE437" s="6">
        <f t="shared" si="136"/>
        <v>1.372487858532371</v>
      </c>
      <c r="AF437" s="6">
        <f t="shared" si="137"/>
        <v>0.6359721470830606</v>
      </c>
      <c r="AG437" s="6">
        <f t="shared" si="138"/>
        <v>2.5143734970339153</v>
      </c>
    </row>
    <row r="438" spans="1:33" ht="12.75">
      <c r="A438" s="1" t="s">
        <v>873</v>
      </c>
      <c r="B438" s="1" t="s">
        <v>874</v>
      </c>
      <c r="C438" s="2" t="s">
        <v>833</v>
      </c>
      <c r="D438" s="1"/>
      <c r="E438" s="47">
        <v>121777393</v>
      </c>
      <c r="F438" s="18">
        <v>85.93</v>
      </c>
      <c r="G438" s="4">
        <f t="shared" si="140"/>
        <v>0.8593000000000001</v>
      </c>
      <c r="H438" s="47">
        <v>617960.69</v>
      </c>
      <c r="I438" s="47">
        <v>60849.65</v>
      </c>
      <c r="J438" s="47">
        <v>23414.73</v>
      </c>
      <c r="K438" s="47">
        <v>15751.99</v>
      </c>
      <c r="L438" s="56">
        <f t="shared" si="133"/>
        <v>717977.0599999999</v>
      </c>
      <c r="M438" s="47">
        <v>0</v>
      </c>
      <c r="N438" s="47">
        <v>1657978.2</v>
      </c>
      <c r="O438" s="47">
        <v>0</v>
      </c>
      <c r="P438" s="5">
        <f t="shared" si="131"/>
        <v>1657978.2</v>
      </c>
      <c r="Q438" s="47">
        <v>673429.4</v>
      </c>
      <c r="R438" s="47">
        <v>0</v>
      </c>
      <c r="S438" s="5">
        <f t="shared" si="132"/>
        <v>673429.4</v>
      </c>
      <c r="T438" s="5">
        <f t="shared" si="141"/>
        <v>3049384.6599999997</v>
      </c>
      <c r="U438" s="6">
        <f t="shared" si="134"/>
        <v>0.5530003421899499</v>
      </c>
      <c r="V438" s="6">
        <f t="shared" si="146"/>
        <v>1.3614827507433993</v>
      </c>
      <c r="W438" s="6">
        <f t="shared" si="147"/>
        <v>0.589581565438833</v>
      </c>
      <c r="X438" s="46"/>
      <c r="Y438" s="14">
        <f t="shared" si="139"/>
        <v>2.504064658372182</v>
      </c>
      <c r="Z438" s="16">
        <v>136956.2724014337</v>
      </c>
      <c r="AA438" s="32">
        <f t="shared" si="143"/>
        <v>3429.4736146282357</v>
      </c>
      <c r="AB438" s="35"/>
      <c r="AC438" s="2">
        <f t="shared" si="148"/>
        <v>141716970.79017803</v>
      </c>
      <c r="AD438" s="6">
        <f t="shared" si="135"/>
        <v>0.5066274391815893</v>
      </c>
      <c r="AE438" s="6">
        <f t="shared" si="136"/>
        <v>1.1699221277138032</v>
      </c>
      <c r="AF438" s="6">
        <f t="shared" si="137"/>
        <v>0.47519319404382393</v>
      </c>
      <c r="AG438" s="6">
        <f t="shared" si="138"/>
        <v>2.1517427609392166</v>
      </c>
    </row>
    <row r="439" spans="1:33" ht="12.75">
      <c r="A439" s="1" t="s">
        <v>875</v>
      </c>
      <c r="B439" s="1" t="s">
        <v>876</v>
      </c>
      <c r="C439" s="2" t="s">
        <v>833</v>
      </c>
      <c r="D439" s="1"/>
      <c r="E439" s="47">
        <v>363224659</v>
      </c>
      <c r="F439" s="18">
        <v>85.1</v>
      </c>
      <c r="G439" s="4">
        <f t="shared" si="140"/>
        <v>0.851</v>
      </c>
      <c r="H439" s="47">
        <v>1939636.84</v>
      </c>
      <c r="I439" s="47">
        <v>190997.6</v>
      </c>
      <c r="J439" s="47">
        <v>73479.89</v>
      </c>
      <c r="K439" s="47">
        <v>49426.12</v>
      </c>
      <c r="L439" s="56">
        <f t="shared" si="133"/>
        <v>2253540.45</v>
      </c>
      <c r="M439" s="47">
        <v>6141040</v>
      </c>
      <c r="N439" s="47">
        <v>0</v>
      </c>
      <c r="O439" s="47">
        <v>0</v>
      </c>
      <c r="P439" s="5">
        <f aca="true" t="shared" si="149" ref="P439:P477">SUM(M439:O439)</f>
        <v>6141040</v>
      </c>
      <c r="Q439" s="47">
        <v>450384.11</v>
      </c>
      <c r="R439" s="47">
        <v>36259.6</v>
      </c>
      <c r="S439" s="5">
        <f t="shared" si="132"/>
        <v>486643.70999999996</v>
      </c>
      <c r="T439" s="5">
        <f t="shared" si="141"/>
        <v>8881224.16</v>
      </c>
      <c r="U439" s="6">
        <f t="shared" si="134"/>
        <v>0.13397870930343417</v>
      </c>
      <c r="V439" s="6">
        <f t="shared" si="146"/>
        <v>1.6907001900440908</v>
      </c>
      <c r="W439" s="6">
        <f t="shared" si="147"/>
        <v>0.620426062537786</v>
      </c>
      <c r="X439" s="66">
        <v>0.042</v>
      </c>
      <c r="Y439" s="14">
        <f t="shared" si="139"/>
        <v>2.403104961885311</v>
      </c>
      <c r="Z439" s="16">
        <v>141963.19785618578</v>
      </c>
      <c r="AA439" s="32">
        <f t="shared" si="143"/>
        <v>3411.5246517330615</v>
      </c>
      <c r="AB439" s="35"/>
      <c r="AC439" s="2">
        <f t="shared" si="148"/>
        <v>426820985.8989424</v>
      </c>
      <c r="AD439" s="6">
        <f t="shared" si="135"/>
        <v>0.527982579219656</v>
      </c>
      <c r="AE439" s="6">
        <f t="shared" si="136"/>
        <v>1.438785861727521</v>
      </c>
      <c r="AF439" s="6">
        <f t="shared" si="137"/>
        <v>0.105520610485314</v>
      </c>
      <c r="AG439" s="6">
        <f t="shared" si="138"/>
        <v>2.0807843225643996</v>
      </c>
    </row>
    <row r="440" spans="1:33" ht="12.75">
      <c r="A440" s="1" t="s">
        <v>877</v>
      </c>
      <c r="B440" s="1" t="s">
        <v>878</v>
      </c>
      <c r="C440" s="2" t="s">
        <v>833</v>
      </c>
      <c r="D440" s="1"/>
      <c r="E440" s="47">
        <v>1320677612</v>
      </c>
      <c r="F440" s="18">
        <v>80.29</v>
      </c>
      <c r="G440" s="4">
        <f t="shared" si="140"/>
        <v>0.8029000000000001</v>
      </c>
      <c r="H440" s="47">
        <v>7185302.33</v>
      </c>
      <c r="I440" s="47">
        <v>707536.28</v>
      </c>
      <c r="J440" s="47">
        <v>272224.19</v>
      </c>
      <c r="K440" s="47">
        <v>183151.96</v>
      </c>
      <c r="L440" s="56">
        <f t="shared" si="133"/>
        <v>8348214.760000001</v>
      </c>
      <c r="M440" s="47">
        <v>20963485</v>
      </c>
      <c r="N440" s="47">
        <v>0</v>
      </c>
      <c r="O440" s="47">
        <v>0</v>
      </c>
      <c r="P440" s="5">
        <f t="shared" si="149"/>
        <v>20963485</v>
      </c>
      <c r="Q440" s="47">
        <v>5876484</v>
      </c>
      <c r="R440" s="47">
        <v>0</v>
      </c>
      <c r="S440" s="5">
        <f t="shared" si="132"/>
        <v>5876484</v>
      </c>
      <c r="T440" s="5">
        <f t="shared" si="141"/>
        <v>35188183.760000005</v>
      </c>
      <c r="U440" s="6">
        <f t="shared" si="134"/>
        <v>0.4449597650936783</v>
      </c>
      <c r="V440" s="6">
        <f t="shared" si="146"/>
        <v>1.587327960247122</v>
      </c>
      <c r="W440" s="6">
        <f t="shared" si="147"/>
        <v>0.6321160201510254</v>
      </c>
      <c r="X440" s="66">
        <v>0.001</v>
      </c>
      <c r="Y440" s="14">
        <f t="shared" si="139"/>
        <v>2.6634037454918262</v>
      </c>
      <c r="Z440" s="16">
        <v>155636.17815708762</v>
      </c>
      <c r="AA440" s="32">
        <f t="shared" si="143"/>
        <v>4145.2197983762035</v>
      </c>
      <c r="AB440" s="35"/>
      <c r="AC440" s="2">
        <f t="shared" si="148"/>
        <v>1644884309.3785028</v>
      </c>
      <c r="AD440" s="6">
        <f t="shared" si="135"/>
        <v>0.5075259525792583</v>
      </c>
      <c r="AE440" s="6">
        <f t="shared" si="136"/>
        <v>1.2744656192824144</v>
      </c>
      <c r="AF440" s="6">
        <f t="shared" si="137"/>
        <v>0.35725819539371434</v>
      </c>
      <c r="AG440" s="6">
        <f t="shared" si="138"/>
        <v>2.139249767255387</v>
      </c>
    </row>
    <row r="441" spans="1:33" ht="12.75">
      <c r="A441" s="1" t="s">
        <v>879</v>
      </c>
      <c r="B441" s="1" t="s">
        <v>880</v>
      </c>
      <c r="C441" s="2" t="s">
        <v>833</v>
      </c>
      <c r="D441" s="1"/>
      <c r="E441" s="47">
        <v>644037207</v>
      </c>
      <c r="F441" s="18">
        <v>69.17</v>
      </c>
      <c r="G441" s="4">
        <f t="shared" si="140"/>
        <v>0.6917</v>
      </c>
      <c r="H441" s="47">
        <v>3881874.8</v>
      </c>
      <c r="I441" s="47">
        <v>382245.58</v>
      </c>
      <c r="J441" s="47">
        <v>147073.21</v>
      </c>
      <c r="K441" s="47">
        <v>98948.51</v>
      </c>
      <c r="L441" s="56">
        <f t="shared" si="133"/>
        <v>4510142.1</v>
      </c>
      <c r="M441" s="47">
        <v>7364794</v>
      </c>
      <c r="N441" s="47">
        <v>0</v>
      </c>
      <c r="O441" s="47">
        <v>0</v>
      </c>
      <c r="P441" s="5">
        <f t="shared" si="149"/>
        <v>7364794</v>
      </c>
      <c r="Q441" s="47">
        <v>2973658.99</v>
      </c>
      <c r="R441" s="47">
        <v>0</v>
      </c>
      <c r="S441" s="5">
        <f t="shared" si="132"/>
        <v>2973658.99</v>
      </c>
      <c r="T441" s="5">
        <f t="shared" si="141"/>
        <v>14848595.09</v>
      </c>
      <c r="U441" s="6">
        <f t="shared" si="134"/>
        <v>0.4617216144780903</v>
      </c>
      <c r="V441" s="6">
        <f t="shared" si="146"/>
        <v>1.1435354852099406</v>
      </c>
      <c r="W441" s="6">
        <f t="shared" si="147"/>
        <v>0.7002921649525133</v>
      </c>
      <c r="X441" s="46"/>
      <c r="Y441" s="14">
        <f t="shared" si="139"/>
        <v>2.305549264640544</v>
      </c>
      <c r="Z441" s="16">
        <v>173294.43406798656</v>
      </c>
      <c r="AA441" s="32">
        <f t="shared" si="143"/>
        <v>3995.3885503174565</v>
      </c>
      <c r="AB441" s="35"/>
      <c r="AC441" s="2">
        <f t="shared" si="148"/>
        <v>931093258.6381379</v>
      </c>
      <c r="AD441" s="6">
        <f t="shared" si="135"/>
        <v>0.48439209049765347</v>
      </c>
      <c r="AE441" s="6">
        <f t="shared" si="136"/>
        <v>0.790983495119716</v>
      </c>
      <c r="AF441" s="6">
        <f t="shared" si="137"/>
        <v>0.31937284073449507</v>
      </c>
      <c r="AG441" s="6">
        <f t="shared" si="138"/>
        <v>1.5947484263518645</v>
      </c>
    </row>
    <row r="442" spans="1:33" ht="12.75">
      <c r="A442" s="1" t="s">
        <v>881</v>
      </c>
      <c r="B442" s="1" t="s">
        <v>882</v>
      </c>
      <c r="C442" s="2" t="s">
        <v>833</v>
      </c>
      <c r="D442" s="1"/>
      <c r="E442" s="47">
        <v>222205922</v>
      </c>
      <c r="F442" s="18">
        <v>86.25</v>
      </c>
      <c r="G442" s="4">
        <f t="shared" si="140"/>
        <v>0.8625</v>
      </c>
      <c r="H442" s="47">
        <v>1117901.23</v>
      </c>
      <c r="I442" s="47">
        <v>110076.7</v>
      </c>
      <c r="J442" s="47">
        <v>42357.5</v>
      </c>
      <c r="K442" s="47">
        <v>28495.58</v>
      </c>
      <c r="L442" s="56">
        <f t="shared" si="133"/>
        <v>1298831.01</v>
      </c>
      <c r="M442" s="47">
        <v>1866102</v>
      </c>
      <c r="N442" s="47">
        <v>1099892.32</v>
      </c>
      <c r="O442" s="47">
        <v>0</v>
      </c>
      <c r="P442" s="5">
        <f t="shared" si="149"/>
        <v>2965994.3200000003</v>
      </c>
      <c r="Q442" s="47">
        <v>1624568.26</v>
      </c>
      <c r="R442" s="47">
        <v>0</v>
      </c>
      <c r="S442" s="5">
        <f t="shared" si="132"/>
        <v>1624568.26</v>
      </c>
      <c r="T442" s="5">
        <f t="shared" si="141"/>
        <v>5889393.59</v>
      </c>
      <c r="U442" s="6">
        <f t="shared" si="134"/>
        <v>0.7311093446015359</v>
      </c>
      <c r="V442" s="6">
        <f t="shared" si="146"/>
        <v>1.3347953525739067</v>
      </c>
      <c r="W442" s="6">
        <f t="shared" si="147"/>
        <v>0.5845168293939529</v>
      </c>
      <c r="X442" s="46"/>
      <c r="Y442" s="14">
        <f t="shared" si="139"/>
        <v>2.6504215265693953</v>
      </c>
      <c r="Z442" s="16">
        <v>78103.97135416667</v>
      </c>
      <c r="AA442" s="32">
        <f t="shared" si="143"/>
        <v>2070.0844698764276</v>
      </c>
      <c r="AB442" s="35"/>
      <c r="AC442" s="2">
        <f t="shared" si="148"/>
        <v>257630054.4927536</v>
      </c>
      <c r="AD442" s="6">
        <f t="shared" si="135"/>
        <v>0.5041457653522844</v>
      </c>
      <c r="AE442" s="6">
        <f t="shared" si="136"/>
        <v>1.1512609915949947</v>
      </c>
      <c r="AF442" s="6">
        <f t="shared" si="137"/>
        <v>0.6305818097188247</v>
      </c>
      <c r="AG442" s="6">
        <f t="shared" si="138"/>
        <v>2.285988566666104</v>
      </c>
    </row>
    <row r="443" spans="1:33" ht="12.75">
      <c r="A443" s="1" t="s">
        <v>883</v>
      </c>
      <c r="B443" s="1" t="s">
        <v>884</v>
      </c>
      <c r="C443" s="2" t="s">
        <v>833</v>
      </c>
      <c r="D443" s="1"/>
      <c r="E443" s="47">
        <v>353762799</v>
      </c>
      <c r="F443" s="18">
        <v>70.97</v>
      </c>
      <c r="G443" s="4">
        <f t="shared" si="140"/>
        <v>0.7097</v>
      </c>
      <c r="H443" s="47">
        <v>1946246.5</v>
      </c>
      <c r="I443" s="47">
        <v>191646.47</v>
      </c>
      <c r="J443" s="47">
        <v>73736.49</v>
      </c>
      <c r="K443" s="47">
        <v>49609.49</v>
      </c>
      <c r="L443" s="56">
        <f t="shared" si="133"/>
        <v>2261238.9500000007</v>
      </c>
      <c r="M443" s="47">
        <v>1077000</v>
      </c>
      <c r="N443" s="47">
        <v>1948178.25</v>
      </c>
      <c r="O443" s="47">
        <v>0</v>
      </c>
      <c r="P443" s="5">
        <f t="shared" si="149"/>
        <v>3025178.25</v>
      </c>
      <c r="Q443" s="47">
        <v>3084980</v>
      </c>
      <c r="R443" s="47">
        <v>0</v>
      </c>
      <c r="S443" s="5">
        <f aca="true" t="shared" si="150" ref="S443:S506">Q443+R443</f>
        <v>3084980</v>
      </c>
      <c r="T443" s="5">
        <f t="shared" si="141"/>
        <v>8371397.200000001</v>
      </c>
      <c r="U443" s="6">
        <f t="shared" si="134"/>
        <v>0.8720476004601038</v>
      </c>
      <c r="V443" s="6">
        <f t="shared" si="146"/>
        <v>0.8551431237403795</v>
      </c>
      <c r="W443" s="6">
        <f t="shared" si="147"/>
        <v>0.6391963644543643</v>
      </c>
      <c r="X443" s="46"/>
      <c r="Y443" s="14">
        <f t="shared" si="139"/>
        <v>2.3663870886548475</v>
      </c>
      <c r="Z443" s="16">
        <v>168545.52889858233</v>
      </c>
      <c r="AA443" s="32">
        <f t="shared" si="143"/>
        <v>3988.439634361077</v>
      </c>
      <c r="AB443" s="35"/>
      <c r="AC443" s="2">
        <f t="shared" si="148"/>
        <v>498468083.6973369</v>
      </c>
      <c r="AD443" s="6">
        <f t="shared" si="135"/>
        <v>0.45363765985326243</v>
      </c>
      <c r="AE443" s="6">
        <f t="shared" si="136"/>
        <v>0.6068950749185473</v>
      </c>
      <c r="AF443" s="6">
        <f t="shared" si="137"/>
        <v>0.6188921820465356</v>
      </c>
      <c r="AG443" s="6">
        <f t="shared" si="138"/>
        <v>1.6794249168183455</v>
      </c>
    </row>
    <row r="444" spans="1:33" ht="12.75">
      <c r="A444" s="1" t="s">
        <v>885</v>
      </c>
      <c r="B444" s="1" t="s">
        <v>886</v>
      </c>
      <c r="C444" s="2" t="s">
        <v>833</v>
      </c>
      <c r="D444" s="1"/>
      <c r="E444" s="47">
        <v>398964119</v>
      </c>
      <c r="F444" s="18">
        <v>71.06</v>
      </c>
      <c r="G444" s="4">
        <f t="shared" si="140"/>
        <v>0.7106</v>
      </c>
      <c r="H444" s="47">
        <v>2360091.45</v>
      </c>
      <c r="I444" s="47">
        <v>232396.91</v>
      </c>
      <c r="J444" s="47">
        <v>0</v>
      </c>
      <c r="K444" s="47">
        <v>60158.64</v>
      </c>
      <c r="L444" s="56">
        <f t="shared" si="133"/>
        <v>2652647.0000000005</v>
      </c>
      <c r="M444" s="47">
        <v>0</v>
      </c>
      <c r="N444" s="47">
        <v>1826986.38</v>
      </c>
      <c r="O444" s="47">
        <v>456922.53</v>
      </c>
      <c r="P444" s="5">
        <f t="shared" si="149"/>
        <v>2283908.91</v>
      </c>
      <c r="Q444" s="47">
        <v>2351379</v>
      </c>
      <c r="R444" s="47">
        <v>0</v>
      </c>
      <c r="S444" s="5">
        <f t="shared" si="150"/>
        <v>2351379</v>
      </c>
      <c r="T444" s="5">
        <f t="shared" si="141"/>
        <v>7287934.91</v>
      </c>
      <c r="U444" s="6">
        <f t="shared" si="134"/>
        <v>0.5893710456704002</v>
      </c>
      <c r="V444" s="6">
        <f t="shared" si="146"/>
        <v>0.5724597278884621</v>
      </c>
      <c r="W444" s="6">
        <f t="shared" si="147"/>
        <v>0.6648836007230016</v>
      </c>
      <c r="X444" s="46"/>
      <c r="Y444" s="14">
        <f t="shared" si="139"/>
        <v>1.8267143742818637</v>
      </c>
      <c r="Z444" s="16">
        <v>188901.50462962964</v>
      </c>
      <c r="AA444" s="32">
        <f t="shared" si="143"/>
        <v>3450.690938304165</v>
      </c>
      <c r="AB444" s="35"/>
      <c r="AC444" s="2">
        <f t="shared" si="148"/>
        <v>561446832.2544329</v>
      </c>
      <c r="AD444" s="6">
        <f t="shared" si="135"/>
        <v>0.4724662866737648</v>
      </c>
      <c r="AE444" s="6">
        <f t="shared" si="136"/>
        <v>0.4067898826375411</v>
      </c>
      <c r="AF444" s="6">
        <f t="shared" si="137"/>
        <v>0.4188070650533864</v>
      </c>
      <c r="AG444" s="6">
        <f t="shared" si="138"/>
        <v>1.2980632343646923</v>
      </c>
    </row>
    <row r="445" spans="1:33" ht="12.75">
      <c r="A445" s="1" t="s">
        <v>887</v>
      </c>
      <c r="B445" s="1" t="s">
        <v>888</v>
      </c>
      <c r="C445" s="2" t="s">
        <v>833</v>
      </c>
      <c r="D445" s="1"/>
      <c r="E445" s="47">
        <v>94668917</v>
      </c>
      <c r="F445" s="18">
        <v>86.64</v>
      </c>
      <c r="G445" s="4">
        <f t="shared" si="140"/>
        <v>0.8664000000000001</v>
      </c>
      <c r="H445" s="47">
        <v>491735.44</v>
      </c>
      <c r="I445" s="47">
        <v>48421.09</v>
      </c>
      <c r="J445" s="47">
        <v>18630.19</v>
      </c>
      <c r="K445" s="47">
        <v>12534.26</v>
      </c>
      <c r="L445" s="56">
        <f t="shared" si="133"/>
        <v>571320.98</v>
      </c>
      <c r="M445" s="47">
        <v>0</v>
      </c>
      <c r="N445" s="47">
        <v>1334194.67</v>
      </c>
      <c r="O445" s="47">
        <v>0</v>
      </c>
      <c r="P445" s="5">
        <f t="shared" si="149"/>
        <v>1334194.67</v>
      </c>
      <c r="Q445" s="47">
        <v>980770.35</v>
      </c>
      <c r="R445" s="47">
        <v>0</v>
      </c>
      <c r="S445" s="5">
        <f t="shared" si="150"/>
        <v>980770.35</v>
      </c>
      <c r="T445" s="5">
        <f t="shared" si="141"/>
        <v>2886286</v>
      </c>
      <c r="U445" s="6">
        <f t="shared" si="134"/>
        <v>1.0360003907090223</v>
      </c>
      <c r="V445" s="6">
        <f t="shared" si="146"/>
        <v>1.4093270656090846</v>
      </c>
      <c r="W445" s="6">
        <f t="shared" si="147"/>
        <v>0.6034937317387924</v>
      </c>
      <c r="X445" s="46"/>
      <c r="Y445" s="14">
        <f t="shared" si="139"/>
        <v>3.048821188056899</v>
      </c>
      <c r="Z445" s="16">
        <v>72738.38289962825</v>
      </c>
      <c r="AA445" s="32">
        <f t="shared" si="143"/>
        <v>2217.6632296938224</v>
      </c>
      <c r="AB445" s="35"/>
      <c r="AC445" s="2">
        <f t="shared" si="148"/>
        <v>109266986.38042474</v>
      </c>
      <c r="AD445" s="6">
        <f t="shared" si="135"/>
        <v>0.5228669691784897</v>
      </c>
      <c r="AE445" s="6">
        <f t="shared" si="136"/>
        <v>1.2210409696437112</v>
      </c>
      <c r="AF445" s="6">
        <f t="shared" si="137"/>
        <v>0.8975907385102968</v>
      </c>
      <c r="AG445" s="6">
        <f t="shared" si="138"/>
        <v>2.641498677332498</v>
      </c>
    </row>
    <row r="446" spans="1:33" ht="12.75">
      <c r="A446" s="1" t="s">
        <v>889</v>
      </c>
      <c r="B446" s="1" t="s">
        <v>890</v>
      </c>
      <c r="C446" s="2" t="s">
        <v>833</v>
      </c>
      <c r="D446" s="1"/>
      <c r="E446" s="47">
        <v>1901279667</v>
      </c>
      <c r="F446" s="18">
        <v>95.03</v>
      </c>
      <c r="G446" s="4">
        <f t="shared" si="140"/>
        <v>0.9503</v>
      </c>
      <c r="H446" s="47">
        <v>8670239.56</v>
      </c>
      <c r="I446" s="47">
        <v>853752.5</v>
      </c>
      <c r="J446" s="47">
        <v>328493.67</v>
      </c>
      <c r="K446" s="47">
        <v>221003.93</v>
      </c>
      <c r="L446" s="56">
        <f t="shared" si="133"/>
        <v>10073489.66</v>
      </c>
      <c r="M446" s="47">
        <v>13345628</v>
      </c>
      <c r="N446" s="47">
        <v>5623417.57</v>
      </c>
      <c r="O446" s="47">
        <v>0</v>
      </c>
      <c r="P446" s="5">
        <f t="shared" si="149"/>
        <v>18969045.57</v>
      </c>
      <c r="Q446" s="47">
        <v>13822327.49</v>
      </c>
      <c r="R446" s="47">
        <v>0</v>
      </c>
      <c r="S446" s="5">
        <f t="shared" si="150"/>
        <v>13822327.49</v>
      </c>
      <c r="T446" s="5">
        <f t="shared" si="141"/>
        <v>42864862.72</v>
      </c>
      <c r="U446" s="6">
        <f t="shared" si="134"/>
        <v>0.7270012786603898</v>
      </c>
      <c r="V446" s="6">
        <f t="shared" si="146"/>
        <v>0.9976988603644494</v>
      </c>
      <c r="W446" s="6">
        <f t="shared" si="147"/>
        <v>0.5298268232098019</v>
      </c>
      <c r="X446" s="46"/>
      <c r="Y446" s="14">
        <f t="shared" si="139"/>
        <v>2.254526962234641</v>
      </c>
      <c r="Z446" s="16">
        <v>143832.76957494408</v>
      </c>
      <c r="AA446" s="32">
        <f t="shared" si="143"/>
        <v>3242.748570595938</v>
      </c>
      <c r="AB446" s="35"/>
      <c r="AC446" s="2">
        <f t="shared" si="148"/>
        <v>2000715213.0906029</v>
      </c>
      <c r="AD446" s="6">
        <f t="shared" si="135"/>
        <v>0.5034944300962747</v>
      </c>
      <c r="AE446" s="6">
        <f t="shared" si="136"/>
        <v>0.9481132270043364</v>
      </c>
      <c r="AF446" s="6">
        <f t="shared" si="137"/>
        <v>0.6908693151109684</v>
      </c>
      <c r="AG446" s="6">
        <f t="shared" si="138"/>
        <v>2.1424769722115795</v>
      </c>
    </row>
    <row r="447" spans="1:33" ht="12.75">
      <c r="A447" s="1" t="s">
        <v>891</v>
      </c>
      <c r="B447" s="1" t="s">
        <v>892</v>
      </c>
      <c r="C447" s="2" t="s">
        <v>833</v>
      </c>
      <c r="D447" s="1"/>
      <c r="E447" s="47">
        <v>485070884</v>
      </c>
      <c r="F447" s="18">
        <v>65.01</v>
      </c>
      <c r="G447" s="4">
        <f t="shared" si="140"/>
        <v>0.6501</v>
      </c>
      <c r="H447" s="47">
        <v>2928050.13</v>
      </c>
      <c r="I447" s="47">
        <v>288324.09</v>
      </c>
      <c r="J447" s="47">
        <v>0</v>
      </c>
      <c r="K447" s="47">
        <v>74635.7</v>
      </c>
      <c r="L447" s="56">
        <f t="shared" si="133"/>
        <v>3291009.92</v>
      </c>
      <c r="M447" s="47">
        <v>0</v>
      </c>
      <c r="N447" s="47">
        <v>2136003.42</v>
      </c>
      <c r="O447" s="47">
        <v>566894.96</v>
      </c>
      <c r="P447" s="5">
        <f t="shared" si="149"/>
        <v>2702898.38</v>
      </c>
      <c r="Q447" s="47">
        <v>2420642</v>
      </c>
      <c r="R447" s="47">
        <v>0</v>
      </c>
      <c r="S447" s="5">
        <f t="shared" si="150"/>
        <v>2420642</v>
      </c>
      <c r="T447" s="5">
        <f t="shared" si="141"/>
        <v>8414550.3</v>
      </c>
      <c r="U447" s="6">
        <f t="shared" si="134"/>
        <v>0.49902850899622336</v>
      </c>
      <c r="V447" s="6">
        <f t="shared" si="146"/>
        <v>0.557217196322177</v>
      </c>
      <c r="W447" s="6">
        <f t="shared" si="147"/>
        <v>0.6784595877743922</v>
      </c>
      <c r="X447" s="46"/>
      <c r="Y447" s="14">
        <f t="shared" si="139"/>
        <v>1.7347052930927926</v>
      </c>
      <c r="Z447" s="16">
        <v>214558.87931034484</v>
      </c>
      <c r="AA447" s="32">
        <f t="shared" si="143"/>
        <v>3721.964236197129</v>
      </c>
      <c r="AB447" s="35"/>
      <c r="AC447" s="2">
        <f t="shared" si="148"/>
        <v>746148106.4451623</v>
      </c>
      <c r="AD447" s="6">
        <f t="shared" si="135"/>
        <v>0.4410665780121324</v>
      </c>
      <c r="AE447" s="6">
        <f t="shared" si="136"/>
        <v>0.3622468993290473</v>
      </c>
      <c r="AF447" s="6">
        <f t="shared" si="137"/>
        <v>0.3244184336984448</v>
      </c>
      <c r="AG447" s="6">
        <f t="shared" si="138"/>
        <v>1.1277319110396244</v>
      </c>
    </row>
    <row r="448" spans="1:33" ht="12.75">
      <c r="A448" s="1" t="s">
        <v>893</v>
      </c>
      <c r="B448" s="1" t="s">
        <v>894</v>
      </c>
      <c r="C448" s="2" t="s">
        <v>833</v>
      </c>
      <c r="D448" s="1"/>
      <c r="E448" s="47">
        <v>165192296</v>
      </c>
      <c r="F448" s="18">
        <v>87.73</v>
      </c>
      <c r="G448" s="4">
        <f t="shared" si="140"/>
        <v>0.8773000000000001</v>
      </c>
      <c r="H448" s="47">
        <v>852295.48</v>
      </c>
      <c r="I448" s="47">
        <v>83926.88</v>
      </c>
      <c r="J448" s="47">
        <v>32291.45</v>
      </c>
      <c r="K448" s="47">
        <v>21725.75</v>
      </c>
      <c r="L448" s="56">
        <f t="shared" si="133"/>
        <v>990239.5599999999</v>
      </c>
      <c r="M448" s="47">
        <v>1424703</v>
      </c>
      <c r="N448" s="47">
        <v>1231422.53</v>
      </c>
      <c r="O448" s="47">
        <v>0</v>
      </c>
      <c r="P448" s="5">
        <f t="shared" si="149"/>
        <v>2656125.5300000003</v>
      </c>
      <c r="Q448" s="47">
        <v>1331459.03</v>
      </c>
      <c r="R448" s="47">
        <v>0</v>
      </c>
      <c r="S448" s="5">
        <f t="shared" si="150"/>
        <v>1331459.03</v>
      </c>
      <c r="T448" s="5">
        <f t="shared" si="141"/>
        <v>4977824.12</v>
      </c>
      <c r="U448" s="6">
        <f t="shared" si="134"/>
        <v>0.8060055234052803</v>
      </c>
      <c r="V448" s="6">
        <f t="shared" si="146"/>
        <v>1.6078991540864593</v>
      </c>
      <c r="W448" s="6">
        <f t="shared" si="147"/>
        <v>0.5994465746756131</v>
      </c>
      <c r="X448" s="46"/>
      <c r="Y448" s="14">
        <f t="shared" si="139"/>
        <v>3.013351252167353</v>
      </c>
      <c r="Z448" s="16">
        <v>86981.61812297735</v>
      </c>
      <c r="AA448" s="32">
        <f t="shared" si="143"/>
        <v>2621.0616788641632</v>
      </c>
      <c r="AB448" s="35"/>
      <c r="AC448" s="2">
        <f t="shared" si="148"/>
        <v>188296245.29807362</v>
      </c>
      <c r="AD448" s="6">
        <f t="shared" si="135"/>
        <v>0.5258944799629154</v>
      </c>
      <c r="AE448" s="6">
        <f t="shared" si="136"/>
        <v>1.410609927880051</v>
      </c>
      <c r="AF448" s="6">
        <f t="shared" si="137"/>
        <v>0.7071086456834524</v>
      </c>
      <c r="AG448" s="6">
        <f t="shared" si="138"/>
        <v>2.643613053526419</v>
      </c>
    </row>
    <row r="449" spans="1:33" ht="12.75">
      <c r="A449" s="1" t="s">
        <v>895</v>
      </c>
      <c r="B449" s="1" t="s">
        <v>896</v>
      </c>
      <c r="C449" s="2" t="s">
        <v>833</v>
      </c>
      <c r="D449" s="1"/>
      <c r="E449" s="47">
        <v>645298347</v>
      </c>
      <c r="F449" s="18">
        <v>82.72</v>
      </c>
      <c r="G449" s="4">
        <f t="shared" si="140"/>
        <v>0.8271999999999999</v>
      </c>
      <c r="H449" s="47">
        <v>3456541.64</v>
      </c>
      <c r="I449" s="47">
        <v>340364.85</v>
      </c>
      <c r="J449" s="47">
        <v>130956.93</v>
      </c>
      <c r="K449" s="47">
        <v>88106.74</v>
      </c>
      <c r="L449" s="56">
        <f t="shared" si="133"/>
        <v>4015970.1600000006</v>
      </c>
      <c r="M449" s="47">
        <v>11943137.5</v>
      </c>
      <c r="N449" s="47">
        <v>0</v>
      </c>
      <c r="O449" s="47">
        <v>0</v>
      </c>
      <c r="P449" s="5">
        <f t="shared" si="149"/>
        <v>11943137.5</v>
      </c>
      <c r="Q449" s="47">
        <v>5155989.32</v>
      </c>
      <c r="R449" s="47">
        <v>0</v>
      </c>
      <c r="S449" s="5">
        <f t="shared" si="150"/>
        <v>5155989.32</v>
      </c>
      <c r="T449" s="5">
        <f t="shared" si="141"/>
        <v>21115096.98</v>
      </c>
      <c r="U449" s="6">
        <f t="shared" si="134"/>
        <v>0.7990086049298373</v>
      </c>
      <c r="V449" s="6">
        <f t="shared" si="146"/>
        <v>1.8507931339858212</v>
      </c>
      <c r="W449" s="6">
        <f t="shared" si="147"/>
        <v>0.6223431655559472</v>
      </c>
      <c r="X449" s="66"/>
      <c r="Y449" s="14">
        <f t="shared" si="139"/>
        <v>3.2721449044716056</v>
      </c>
      <c r="Z449" s="16">
        <v>101638.47217102838</v>
      </c>
      <c r="AA449" s="32">
        <f t="shared" si="143"/>
        <v>3325.758088127096</v>
      </c>
      <c r="AB449" s="35"/>
      <c r="AC449" s="2">
        <f t="shared" si="148"/>
        <v>780099549.081238</v>
      </c>
      <c r="AD449" s="6">
        <f t="shared" si="135"/>
        <v>0.5148022665478795</v>
      </c>
      <c r="AE449" s="6">
        <f t="shared" si="136"/>
        <v>1.5309760804330712</v>
      </c>
      <c r="AF449" s="6">
        <f t="shared" si="137"/>
        <v>0.6609399179979613</v>
      </c>
      <c r="AG449" s="6">
        <f t="shared" si="138"/>
        <v>2.7067182649789117</v>
      </c>
    </row>
    <row r="450" spans="1:33" ht="12.75">
      <c r="A450" s="1" t="s">
        <v>897</v>
      </c>
      <c r="B450" s="1" t="s">
        <v>898</v>
      </c>
      <c r="C450" s="2" t="s">
        <v>899</v>
      </c>
      <c r="D450" s="1"/>
      <c r="E450" s="47">
        <v>417446962</v>
      </c>
      <c r="F450" s="18">
        <v>79.04</v>
      </c>
      <c r="G450" s="4">
        <f t="shared" si="140"/>
        <v>0.7904000000000001</v>
      </c>
      <c r="H450" s="47">
        <v>2848092.93</v>
      </c>
      <c r="I450" s="47">
        <v>0</v>
      </c>
      <c r="J450" s="47">
        <v>0</v>
      </c>
      <c r="K450" s="47">
        <v>48739.37</v>
      </c>
      <c r="L450" s="56">
        <f t="shared" si="133"/>
        <v>2896832.3000000003</v>
      </c>
      <c r="M450" s="47">
        <v>8193058</v>
      </c>
      <c r="N450" s="47">
        <v>0</v>
      </c>
      <c r="O450" s="47">
        <v>0</v>
      </c>
      <c r="P450" s="5">
        <f t="shared" si="149"/>
        <v>8193058</v>
      </c>
      <c r="Q450" s="47">
        <v>4053029.5</v>
      </c>
      <c r="R450" s="47">
        <v>104000</v>
      </c>
      <c r="S450" s="5">
        <f t="shared" si="150"/>
        <v>4157029.5</v>
      </c>
      <c r="T450" s="5">
        <f t="shared" si="141"/>
        <v>15246919.8</v>
      </c>
      <c r="U450" s="6">
        <f t="shared" si="134"/>
        <v>0.9958221950121655</v>
      </c>
      <c r="V450" s="6">
        <f t="shared" si="146"/>
        <v>1.9626584322824703</v>
      </c>
      <c r="W450" s="6">
        <f t="shared" si="147"/>
        <v>0.6939402040731585</v>
      </c>
      <c r="X450" s="66">
        <v>0.001</v>
      </c>
      <c r="Y450" s="14">
        <f t="shared" si="139"/>
        <v>3.651420831367795</v>
      </c>
      <c r="Z450" s="16">
        <v>144649.89849776696</v>
      </c>
      <c r="AA450" s="32">
        <f t="shared" si="143"/>
        <v>5281.776526299834</v>
      </c>
      <c r="AB450" s="35"/>
      <c r="AC450" s="2">
        <f t="shared" si="148"/>
        <v>528146460.02024287</v>
      </c>
      <c r="AD450" s="6">
        <f t="shared" si="135"/>
        <v>0.5484903372994245</v>
      </c>
      <c r="AE450" s="6">
        <f t="shared" si="136"/>
        <v>1.551285224876065</v>
      </c>
      <c r="AF450" s="6">
        <f t="shared" si="137"/>
        <v>0.767406355397072</v>
      </c>
      <c r="AG450" s="6">
        <f t="shared" si="138"/>
        <v>2.886873425113105</v>
      </c>
    </row>
    <row r="451" spans="1:33" ht="12.75">
      <c r="A451" s="1" t="s">
        <v>900</v>
      </c>
      <c r="B451" s="1" t="s">
        <v>901</v>
      </c>
      <c r="C451" s="2" t="s">
        <v>899</v>
      </c>
      <c r="D451" s="1"/>
      <c r="E451" s="47">
        <v>5075024880</v>
      </c>
      <c r="F451" s="18">
        <v>90.62</v>
      </c>
      <c r="G451" s="4">
        <f t="shared" si="140"/>
        <v>0.9062</v>
      </c>
      <c r="H451" s="47">
        <v>30890805.97</v>
      </c>
      <c r="I451" s="47">
        <v>0</v>
      </c>
      <c r="J451" s="47">
        <v>0</v>
      </c>
      <c r="K451" s="47">
        <v>536200.7</v>
      </c>
      <c r="L451" s="56">
        <f aca="true" t="shared" si="151" ref="L451:L514">SUM(H451:K451)</f>
        <v>31427006.669999998</v>
      </c>
      <c r="M451" s="47">
        <v>76177747</v>
      </c>
      <c r="N451" s="47">
        <v>0</v>
      </c>
      <c r="O451" s="47">
        <v>220340</v>
      </c>
      <c r="P451" s="5">
        <f t="shared" si="149"/>
        <v>76398087</v>
      </c>
      <c r="Q451" s="47">
        <v>37342854.67</v>
      </c>
      <c r="R451" s="47">
        <v>0</v>
      </c>
      <c r="S451" s="5">
        <f t="shared" si="150"/>
        <v>37342854.67</v>
      </c>
      <c r="T451" s="5">
        <f t="shared" si="141"/>
        <v>145167948.34</v>
      </c>
      <c r="U451" s="6">
        <f aca="true" t="shared" si="152" ref="U451:U514">(S451/E451)*100</f>
        <v>0.73581618914152</v>
      </c>
      <c r="V451" s="6">
        <f t="shared" si="146"/>
        <v>1.5053736445918664</v>
      </c>
      <c r="W451" s="6">
        <f t="shared" si="147"/>
        <v>0.61924832711362</v>
      </c>
      <c r="X451" s="66"/>
      <c r="Y451" s="14">
        <f t="shared" si="139"/>
        <v>2.8604381608470066</v>
      </c>
      <c r="Z451" s="16">
        <v>171732.51275009807</v>
      </c>
      <c r="AA451" s="32">
        <f t="shared" si="143"/>
        <v>4912.302329285257</v>
      </c>
      <c r="AB451" s="35"/>
      <c r="AC451" s="2">
        <f t="shared" si="148"/>
        <v>5600336437.872435</v>
      </c>
      <c r="AD451" s="6">
        <f aca="true" t="shared" si="153" ref="AD451:AD514">(L451/AC451)*100</f>
        <v>0.5611628340303624</v>
      </c>
      <c r="AE451" s="6">
        <f aca="true" t="shared" si="154" ref="AE451:AE514">(P451/AC451)*100</f>
        <v>1.3641695967291494</v>
      </c>
      <c r="AF451" s="6">
        <f aca="true" t="shared" si="155" ref="AF451:AF514">(Q451/AC451)*100</f>
        <v>0.6667966306000455</v>
      </c>
      <c r="AG451" s="6">
        <f aca="true" t="shared" si="156" ref="AG451:AG514">(T451/AC451)*100</f>
        <v>2.5921290613595573</v>
      </c>
    </row>
    <row r="452" spans="1:33" ht="12.75">
      <c r="A452" s="1" t="s">
        <v>902</v>
      </c>
      <c r="B452" s="1" t="s">
        <v>903</v>
      </c>
      <c r="C452" s="2" t="s">
        <v>899</v>
      </c>
      <c r="D452" s="1"/>
      <c r="E452" s="47">
        <v>323321401</v>
      </c>
      <c r="F452" s="18">
        <v>93.86</v>
      </c>
      <c r="G452" s="4">
        <f t="shared" si="140"/>
        <v>0.9386</v>
      </c>
      <c r="H452" s="47">
        <v>1947026.61</v>
      </c>
      <c r="I452" s="47">
        <v>0</v>
      </c>
      <c r="J452" s="47">
        <v>0</v>
      </c>
      <c r="K452" s="47">
        <v>33329.6</v>
      </c>
      <c r="L452" s="56">
        <f t="shared" si="151"/>
        <v>1980356.2100000002</v>
      </c>
      <c r="M452" s="47">
        <v>3650309</v>
      </c>
      <c r="N452" s="47">
        <v>1669725.67</v>
      </c>
      <c r="O452" s="47">
        <v>0</v>
      </c>
      <c r="P452" s="5">
        <f t="shared" si="149"/>
        <v>5320034.67</v>
      </c>
      <c r="Q452" s="47">
        <v>3168830</v>
      </c>
      <c r="R452" s="47">
        <v>0</v>
      </c>
      <c r="S452" s="5">
        <f t="shared" si="150"/>
        <v>3168830</v>
      </c>
      <c r="T452" s="5">
        <f t="shared" si="141"/>
        <v>10469220.879999999</v>
      </c>
      <c r="U452" s="6">
        <f t="shared" si="152"/>
        <v>0.9800866847041777</v>
      </c>
      <c r="V452" s="6">
        <f t="shared" si="146"/>
        <v>1.6454322706587552</v>
      </c>
      <c r="W452" s="6">
        <f t="shared" si="147"/>
        <v>0.6125039059817758</v>
      </c>
      <c r="X452" s="66"/>
      <c r="Y452" s="14">
        <f aca="true" t="shared" si="157" ref="Y452:Y515">((T452/E452)*100)-X452</f>
        <v>3.2380228613447084</v>
      </c>
      <c r="Z452" s="16">
        <v>157973.95320197043</v>
      </c>
      <c r="AA452" s="32">
        <f t="shared" si="143"/>
        <v>5115.232719649794</v>
      </c>
      <c r="AB452" s="35"/>
      <c r="AC452" s="2">
        <f t="shared" si="148"/>
        <v>344471980.6094183</v>
      </c>
      <c r="AD452" s="6">
        <f t="shared" si="153"/>
        <v>0.5748961661544948</v>
      </c>
      <c r="AE452" s="6">
        <f t="shared" si="154"/>
        <v>1.5444027292403077</v>
      </c>
      <c r="AF452" s="6">
        <f t="shared" si="155"/>
        <v>0.9199093622633412</v>
      </c>
      <c r="AG452" s="6">
        <f t="shared" si="156"/>
        <v>3.0392082576581436</v>
      </c>
    </row>
    <row r="453" spans="1:33" ht="12.75">
      <c r="A453" s="1" t="s">
        <v>904</v>
      </c>
      <c r="B453" s="1" t="s">
        <v>905</v>
      </c>
      <c r="C453" s="2" t="s">
        <v>899</v>
      </c>
      <c r="D453" s="1"/>
      <c r="E453" s="47">
        <v>1198316312</v>
      </c>
      <c r="F453" s="18">
        <v>81.58</v>
      </c>
      <c r="G453" s="4">
        <f aca="true" t="shared" si="158" ref="G453:G516">F453/100</f>
        <v>0.8158</v>
      </c>
      <c r="H453" s="47">
        <v>8051869.04</v>
      </c>
      <c r="I453" s="47">
        <v>0</v>
      </c>
      <c r="J453" s="47">
        <v>0</v>
      </c>
      <c r="K453" s="47">
        <v>137830.14</v>
      </c>
      <c r="L453" s="56">
        <f t="shared" si="151"/>
        <v>8189699.18</v>
      </c>
      <c r="M453" s="47">
        <v>21212919</v>
      </c>
      <c r="N453" s="47">
        <v>0</v>
      </c>
      <c r="O453" s="47">
        <v>0</v>
      </c>
      <c r="P453" s="5">
        <f t="shared" si="149"/>
        <v>21212919</v>
      </c>
      <c r="Q453" s="47">
        <v>7727239</v>
      </c>
      <c r="R453" s="47">
        <v>0</v>
      </c>
      <c r="S453" s="5">
        <f t="shared" si="150"/>
        <v>7727239</v>
      </c>
      <c r="T453" s="5">
        <f aca="true" t="shared" si="159" ref="T453:T484">L453+P453+S453</f>
        <v>37129857.18</v>
      </c>
      <c r="U453" s="6">
        <f t="shared" si="152"/>
        <v>0.6448413430259639</v>
      </c>
      <c r="V453" s="6">
        <f t="shared" si="146"/>
        <v>1.7702270083093052</v>
      </c>
      <c r="W453" s="6">
        <f t="shared" si="147"/>
        <v>0.6834338394619133</v>
      </c>
      <c r="X453" s="66"/>
      <c r="Y453" s="14">
        <f t="shared" si="157"/>
        <v>3.0985021907971824</v>
      </c>
      <c r="Z453" s="16">
        <v>180893.51123595505</v>
      </c>
      <c r="AA453" s="32">
        <f t="shared" si="143"/>
        <v>5604.989408656015</v>
      </c>
      <c r="AB453" s="35"/>
      <c r="AC453" s="2">
        <f t="shared" si="148"/>
        <v>1468884912.968865</v>
      </c>
      <c r="AD453" s="6">
        <f t="shared" si="153"/>
        <v>0.5575453262330289</v>
      </c>
      <c r="AE453" s="6">
        <f t="shared" si="154"/>
        <v>1.4441511933787312</v>
      </c>
      <c r="AF453" s="6">
        <f t="shared" si="155"/>
        <v>0.5260615676405814</v>
      </c>
      <c r="AG453" s="6">
        <f t="shared" si="156"/>
        <v>2.5277580872523417</v>
      </c>
    </row>
    <row r="454" spans="1:33" ht="12.75">
      <c r="A454" s="1" t="s">
        <v>906</v>
      </c>
      <c r="B454" s="1" t="s">
        <v>907</v>
      </c>
      <c r="C454" s="2" t="s">
        <v>899</v>
      </c>
      <c r="D454" s="1"/>
      <c r="E454" s="47">
        <v>721052615</v>
      </c>
      <c r="F454" s="18">
        <v>63.89</v>
      </c>
      <c r="G454" s="4">
        <f t="shared" si="158"/>
        <v>0.6389</v>
      </c>
      <c r="H454" s="47">
        <v>6236393.13</v>
      </c>
      <c r="I454" s="47">
        <v>0</v>
      </c>
      <c r="J454" s="47">
        <v>0</v>
      </c>
      <c r="K454" s="47">
        <v>106778.63</v>
      </c>
      <c r="L454" s="56">
        <f t="shared" si="151"/>
        <v>6343171.76</v>
      </c>
      <c r="M454" s="47">
        <v>6600639.5</v>
      </c>
      <c r="N454" s="47">
        <v>4514144.21</v>
      </c>
      <c r="O454" s="47">
        <v>0</v>
      </c>
      <c r="P454" s="5">
        <f t="shared" si="149"/>
        <v>11114783.71</v>
      </c>
      <c r="Q454" s="47">
        <v>5114115</v>
      </c>
      <c r="R454" s="47">
        <v>0</v>
      </c>
      <c r="S454" s="5">
        <f t="shared" si="150"/>
        <v>5114115</v>
      </c>
      <c r="T454" s="5">
        <f t="shared" si="159"/>
        <v>22572070.47</v>
      </c>
      <c r="U454" s="6">
        <f t="shared" si="152"/>
        <v>0.7092568411252486</v>
      </c>
      <c r="V454" s="6">
        <f t="shared" si="146"/>
        <v>1.5414663893840814</v>
      </c>
      <c r="W454" s="6">
        <f t="shared" si="147"/>
        <v>0.8797099723436964</v>
      </c>
      <c r="X454" s="66"/>
      <c r="Y454" s="14">
        <f t="shared" si="157"/>
        <v>3.130433202853026</v>
      </c>
      <c r="Z454" s="16">
        <v>143475.1301013421</v>
      </c>
      <c r="AA454" s="32">
        <f t="shared" si="143"/>
        <v>4491.393110528989</v>
      </c>
      <c r="AB454" s="35"/>
      <c r="AC454" s="2">
        <f t="shared" si="148"/>
        <v>1128584465.4875567</v>
      </c>
      <c r="AD454" s="6">
        <f t="shared" si="153"/>
        <v>0.5620467013303877</v>
      </c>
      <c r="AE454" s="6">
        <f t="shared" si="154"/>
        <v>0.9848428761774896</v>
      </c>
      <c r="AF454" s="6">
        <f t="shared" si="155"/>
        <v>0.45314419579492127</v>
      </c>
      <c r="AG454" s="6">
        <f t="shared" si="156"/>
        <v>2.0000337733027984</v>
      </c>
    </row>
    <row r="455" spans="1:33" ht="12.75">
      <c r="A455" s="1" t="s">
        <v>908</v>
      </c>
      <c r="B455" s="1" t="s">
        <v>909</v>
      </c>
      <c r="C455" s="2" t="s">
        <v>899</v>
      </c>
      <c r="D455" s="1"/>
      <c r="E455" s="47">
        <v>357226996</v>
      </c>
      <c r="F455" s="18">
        <v>49.64</v>
      </c>
      <c r="G455" s="4">
        <f t="shared" si="158"/>
        <v>0.4964</v>
      </c>
      <c r="H455" s="47">
        <v>3866380.31</v>
      </c>
      <c r="I455" s="47">
        <v>0</v>
      </c>
      <c r="J455" s="47">
        <v>0</v>
      </c>
      <c r="K455" s="47">
        <v>66138.85</v>
      </c>
      <c r="L455" s="56">
        <f t="shared" si="151"/>
        <v>3932519.16</v>
      </c>
      <c r="M455" s="47">
        <v>4605730</v>
      </c>
      <c r="N455" s="47">
        <v>2612786.35</v>
      </c>
      <c r="O455" s="47">
        <v>0</v>
      </c>
      <c r="P455" s="5">
        <f t="shared" si="149"/>
        <v>7218516.35</v>
      </c>
      <c r="Q455" s="47">
        <v>4696414</v>
      </c>
      <c r="R455" s="47">
        <v>0</v>
      </c>
      <c r="S455" s="5">
        <f t="shared" si="150"/>
        <v>4696414</v>
      </c>
      <c r="T455" s="5">
        <f t="shared" si="159"/>
        <v>15847449.51</v>
      </c>
      <c r="U455" s="6">
        <f t="shared" si="152"/>
        <v>1.314686194657024</v>
      </c>
      <c r="V455" s="6">
        <f t="shared" si="146"/>
        <v>2.0207085217042215</v>
      </c>
      <c r="W455" s="6">
        <f t="shared" si="147"/>
        <v>1.10084601780768</v>
      </c>
      <c r="X455" s="66"/>
      <c r="Y455" s="14">
        <f t="shared" si="157"/>
        <v>4.436240734168926</v>
      </c>
      <c r="Z455" s="16">
        <v>133029.8026580749</v>
      </c>
      <c r="AA455" s="32">
        <f t="shared" si="143"/>
        <v>5901.522294102057</v>
      </c>
      <c r="AB455" s="35"/>
      <c r="AC455" s="2">
        <f t="shared" si="148"/>
        <v>719635366.6398066</v>
      </c>
      <c r="AD455" s="6">
        <f t="shared" si="153"/>
        <v>0.5464599632397323</v>
      </c>
      <c r="AE455" s="6">
        <f t="shared" si="154"/>
        <v>1.0030797101739757</v>
      </c>
      <c r="AF455" s="6">
        <f t="shared" si="155"/>
        <v>0.6526102270277467</v>
      </c>
      <c r="AG455" s="6">
        <f t="shared" si="156"/>
        <v>2.2021499004414546</v>
      </c>
    </row>
    <row r="456" spans="1:33" ht="12.75">
      <c r="A456" s="1" t="s">
        <v>910</v>
      </c>
      <c r="B456" s="1" t="s">
        <v>911</v>
      </c>
      <c r="C456" s="2" t="s">
        <v>899</v>
      </c>
      <c r="D456" s="3" t="s">
        <v>55</v>
      </c>
      <c r="E456" s="47">
        <v>1328220657</v>
      </c>
      <c r="F456" s="18">
        <v>87.71</v>
      </c>
      <c r="G456" s="4">
        <f t="shared" si="158"/>
        <v>0.8771</v>
      </c>
      <c r="H456" s="47">
        <v>8562566.27</v>
      </c>
      <c r="I456" s="47">
        <v>0</v>
      </c>
      <c r="J456" s="47">
        <v>0</v>
      </c>
      <c r="K456" s="47">
        <v>146610.8</v>
      </c>
      <c r="L456" s="56">
        <f t="shared" si="151"/>
        <v>8709177.07</v>
      </c>
      <c r="M456" s="47">
        <v>14305464.5</v>
      </c>
      <c r="N456" s="47">
        <v>0</v>
      </c>
      <c r="O456" s="47">
        <v>0</v>
      </c>
      <c r="P456" s="5">
        <f t="shared" si="149"/>
        <v>14305464.5</v>
      </c>
      <c r="Q456" s="47">
        <v>34285029</v>
      </c>
      <c r="R456" s="47">
        <v>0</v>
      </c>
      <c r="S456" s="5">
        <f t="shared" si="150"/>
        <v>34285029</v>
      </c>
      <c r="T456" s="5">
        <f t="shared" si="159"/>
        <v>57299670.57</v>
      </c>
      <c r="U456" s="6">
        <f t="shared" si="152"/>
        <v>2.5812750930585775</v>
      </c>
      <c r="V456" s="6">
        <f t="shared" si="146"/>
        <v>1.0770397542461954</v>
      </c>
      <c r="W456" s="6">
        <f t="shared" si="147"/>
        <v>0.6557025765335617</v>
      </c>
      <c r="X456" s="66"/>
      <c r="Y456" s="14">
        <f t="shared" si="157"/>
        <v>4.314017423838335</v>
      </c>
      <c r="Z456" s="16">
        <v>124776.81967213115</v>
      </c>
      <c r="AA456" s="32">
        <f t="shared" si="143"/>
        <v>5382.893741567077</v>
      </c>
      <c r="AB456" s="35"/>
      <c r="AC456" s="2">
        <f t="shared" si="148"/>
        <v>1514332068.179227</v>
      </c>
      <c r="AD456" s="6">
        <f t="shared" si="153"/>
        <v>0.5751167298775869</v>
      </c>
      <c r="AE456" s="6">
        <f t="shared" si="154"/>
        <v>0.9446715684493379</v>
      </c>
      <c r="AF456" s="6">
        <f t="shared" si="155"/>
        <v>2.264036384121678</v>
      </c>
      <c r="AG456" s="6">
        <f t="shared" si="156"/>
        <v>3.7838246824486026</v>
      </c>
    </row>
    <row r="457" spans="1:33" ht="12.75">
      <c r="A457" s="1" t="s">
        <v>912</v>
      </c>
      <c r="B457" s="1" t="s">
        <v>913</v>
      </c>
      <c r="C457" s="2" t="s">
        <v>899</v>
      </c>
      <c r="D457" s="3" t="s">
        <v>55</v>
      </c>
      <c r="E457" s="47">
        <v>583360834</v>
      </c>
      <c r="F457" s="18">
        <v>17.25</v>
      </c>
      <c r="G457" s="4">
        <f t="shared" si="158"/>
        <v>0.1725</v>
      </c>
      <c r="H457" s="47">
        <v>17971658.36</v>
      </c>
      <c r="I457" s="47">
        <v>0</v>
      </c>
      <c r="J457" s="47">
        <v>0</v>
      </c>
      <c r="K457" s="47">
        <v>314175.21</v>
      </c>
      <c r="L457" s="56">
        <f t="shared" si="151"/>
        <v>18285833.57</v>
      </c>
      <c r="M457" s="47">
        <v>36016971</v>
      </c>
      <c r="N457" s="47">
        <v>0</v>
      </c>
      <c r="O457" s="47">
        <v>0</v>
      </c>
      <c r="P457" s="5">
        <f t="shared" si="149"/>
        <v>36016971</v>
      </c>
      <c r="Q457" s="47">
        <v>70995265.36</v>
      </c>
      <c r="R457" s="47">
        <v>0</v>
      </c>
      <c r="S457" s="5">
        <f t="shared" si="150"/>
        <v>70995265.36</v>
      </c>
      <c r="T457" s="5">
        <f t="shared" si="159"/>
        <v>125298069.93</v>
      </c>
      <c r="U457" s="6">
        <f t="shared" si="152"/>
        <v>12.170043174341732</v>
      </c>
      <c r="V457" s="6">
        <f t="shared" si="146"/>
        <v>6.174046816451171</v>
      </c>
      <c r="W457" s="6">
        <f t="shared" si="147"/>
        <v>3.1345665502802675</v>
      </c>
      <c r="X457" s="66"/>
      <c r="Y457" s="14">
        <f t="shared" si="157"/>
        <v>21.47865654107317</v>
      </c>
      <c r="Z457" s="16">
        <v>20602.509845208286</v>
      </c>
      <c r="AA457" s="32">
        <f t="shared" si="143"/>
        <v>4425.142328493073</v>
      </c>
      <c r="AB457" s="35"/>
      <c r="AC457" s="2">
        <f t="shared" si="148"/>
        <v>3381801936.2318845</v>
      </c>
      <c r="AD457" s="6">
        <f t="shared" si="153"/>
        <v>0.5407127299233461</v>
      </c>
      <c r="AE457" s="6">
        <f t="shared" si="154"/>
        <v>1.0650230758378267</v>
      </c>
      <c r="AF457" s="6">
        <f t="shared" si="155"/>
        <v>2.099332447573948</v>
      </c>
      <c r="AG457" s="6">
        <f t="shared" si="156"/>
        <v>3.705068253335122</v>
      </c>
    </row>
    <row r="458" spans="1:33" ht="12.75">
      <c r="A458" s="1" t="s">
        <v>914</v>
      </c>
      <c r="B458" s="1" t="s">
        <v>915</v>
      </c>
      <c r="C458" s="2" t="s">
        <v>899</v>
      </c>
      <c r="D458" s="1"/>
      <c r="E458" s="47">
        <v>577731730</v>
      </c>
      <c r="F458" s="18">
        <v>79.2</v>
      </c>
      <c r="G458" s="4">
        <f t="shared" si="158"/>
        <v>0.792</v>
      </c>
      <c r="H458" s="47">
        <v>3897188.09</v>
      </c>
      <c r="I458" s="47">
        <v>0</v>
      </c>
      <c r="J458" s="47">
        <v>0</v>
      </c>
      <c r="K458" s="47">
        <v>66722.75</v>
      </c>
      <c r="L458" s="56">
        <f t="shared" si="151"/>
        <v>3963910.84</v>
      </c>
      <c r="M458" s="47">
        <v>13361689.5</v>
      </c>
      <c r="N458" s="47">
        <v>0</v>
      </c>
      <c r="O458" s="47">
        <v>0</v>
      </c>
      <c r="P458" s="5">
        <f t="shared" si="149"/>
        <v>13361689.5</v>
      </c>
      <c r="Q458" s="47">
        <v>5012157</v>
      </c>
      <c r="R458" s="47">
        <v>0</v>
      </c>
      <c r="S458" s="5">
        <f t="shared" si="150"/>
        <v>5012157</v>
      </c>
      <c r="T458" s="5">
        <f t="shared" si="159"/>
        <v>22337757.34</v>
      </c>
      <c r="U458" s="6">
        <f t="shared" si="152"/>
        <v>0.8675578542310632</v>
      </c>
      <c r="V458" s="6">
        <f t="shared" si="146"/>
        <v>2.312784430240659</v>
      </c>
      <c r="W458" s="6">
        <f t="shared" si="147"/>
        <v>0.6861161736780494</v>
      </c>
      <c r="X458" s="66">
        <v>0.002</v>
      </c>
      <c r="Y458" s="14">
        <f t="shared" si="157"/>
        <v>3.8644584581497714</v>
      </c>
      <c r="Z458" s="16">
        <v>144354.32977461448</v>
      </c>
      <c r="AA458" s="32">
        <f aca="true" t="shared" si="160" ref="AA458:AA521">(Z458/100)*Y458</f>
        <v>5578.513106680503</v>
      </c>
      <c r="AB458" s="35"/>
      <c r="AC458" s="2">
        <f t="shared" si="148"/>
        <v>729459255.050505</v>
      </c>
      <c r="AD458" s="6">
        <f t="shared" si="153"/>
        <v>0.5434040095530152</v>
      </c>
      <c r="AE458" s="6">
        <f t="shared" si="154"/>
        <v>1.8317252687506016</v>
      </c>
      <c r="AF458" s="6">
        <f t="shared" si="155"/>
        <v>0.6871058205510021</v>
      </c>
      <c r="AG458" s="6">
        <f t="shared" si="156"/>
        <v>3.062235098854619</v>
      </c>
    </row>
    <row r="459" spans="1:33" ht="12.75">
      <c r="A459" s="1" t="s">
        <v>916</v>
      </c>
      <c r="B459" s="1" t="s">
        <v>917</v>
      </c>
      <c r="C459" s="2" t="s">
        <v>899</v>
      </c>
      <c r="D459" s="1"/>
      <c r="E459" s="47">
        <v>179662461</v>
      </c>
      <c r="F459" s="18">
        <v>91.79</v>
      </c>
      <c r="G459" s="4">
        <f t="shared" si="158"/>
        <v>0.9179</v>
      </c>
      <c r="H459" s="47">
        <v>1031618.21</v>
      </c>
      <c r="I459" s="47">
        <v>0</v>
      </c>
      <c r="J459" s="47">
        <v>0</v>
      </c>
      <c r="K459" s="47">
        <v>17726.59</v>
      </c>
      <c r="L459" s="56">
        <f t="shared" si="151"/>
        <v>1049344.8</v>
      </c>
      <c r="M459" s="47">
        <v>1525355</v>
      </c>
      <c r="N459" s="47">
        <v>960020.98</v>
      </c>
      <c r="O459" s="47">
        <v>0</v>
      </c>
      <c r="P459" s="5">
        <f t="shared" si="149"/>
        <v>2485375.98</v>
      </c>
      <c r="Q459" s="47">
        <v>2015372</v>
      </c>
      <c r="R459" s="47">
        <v>0</v>
      </c>
      <c r="S459" s="5">
        <f t="shared" si="150"/>
        <v>2015372</v>
      </c>
      <c r="T459" s="5">
        <f t="shared" si="159"/>
        <v>5550092.78</v>
      </c>
      <c r="U459" s="6">
        <f t="shared" si="152"/>
        <v>1.1217546441156676</v>
      </c>
      <c r="V459" s="6">
        <f t="shared" si="146"/>
        <v>1.3833585303053375</v>
      </c>
      <c r="W459" s="6">
        <f t="shared" si="147"/>
        <v>0.5840645809699779</v>
      </c>
      <c r="X459" s="66">
        <v>0.001</v>
      </c>
      <c r="Y459" s="14">
        <f t="shared" si="157"/>
        <v>3.088177755390983</v>
      </c>
      <c r="Z459" s="16">
        <v>146463.36725254395</v>
      </c>
      <c r="AA459" s="32">
        <f t="shared" si="160"/>
        <v>4523.049127289664</v>
      </c>
      <c r="AB459" s="35"/>
      <c r="AC459" s="2">
        <f t="shared" si="148"/>
        <v>195732063.4055997</v>
      </c>
      <c r="AD459" s="6">
        <f t="shared" si="153"/>
        <v>0.5361128788723428</v>
      </c>
      <c r="AE459" s="6">
        <f t="shared" si="154"/>
        <v>1.2697847949672694</v>
      </c>
      <c r="AF459" s="6">
        <f t="shared" si="155"/>
        <v>1.0296585878337714</v>
      </c>
      <c r="AG459" s="6">
        <f t="shared" si="156"/>
        <v>2.835556261673384</v>
      </c>
    </row>
    <row r="460" spans="1:33" ht="12.75">
      <c r="A460" s="1" t="s">
        <v>918</v>
      </c>
      <c r="B460" s="1" t="s">
        <v>919</v>
      </c>
      <c r="C460" s="2" t="s">
        <v>899</v>
      </c>
      <c r="D460" s="1"/>
      <c r="E460" s="47">
        <v>805944392</v>
      </c>
      <c r="F460" s="18">
        <v>78.15</v>
      </c>
      <c r="G460" s="4">
        <f t="shared" si="158"/>
        <v>0.7815000000000001</v>
      </c>
      <c r="H460" s="47">
        <v>5535304.91</v>
      </c>
      <c r="I460" s="47">
        <v>0</v>
      </c>
      <c r="J460" s="47">
        <v>0</v>
      </c>
      <c r="K460" s="47">
        <v>94689.46</v>
      </c>
      <c r="L460" s="56">
        <f t="shared" si="151"/>
        <v>5629994.37</v>
      </c>
      <c r="M460" s="47">
        <v>10859158</v>
      </c>
      <c r="N460" s="47">
        <v>6169078.36</v>
      </c>
      <c r="O460" s="47">
        <v>0</v>
      </c>
      <c r="P460" s="5">
        <f t="shared" si="149"/>
        <v>17028236.36</v>
      </c>
      <c r="Q460" s="47">
        <v>6168557</v>
      </c>
      <c r="R460" s="47">
        <v>0</v>
      </c>
      <c r="S460" s="5">
        <f t="shared" si="150"/>
        <v>6168557</v>
      </c>
      <c r="T460" s="5">
        <f t="shared" si="159"/>
        <v>28826787.73</v>
      </c>
      <c r="U460" s="6">
        <f t="shared" si="152"/>
        <v>0.7653824582974454</v>
      </c>
      <c r="V460" s="6">
        <f t="shared" si="146"/>
        <v>2.112830181464927</v>
      </c>
      <c r="W460" s="6">
        <f t="shared" si="147"/>
        <v>0.6985586630895001</v>
      </c>
      <c r="X460" s="66">
        <v>0.007</v>
      </c>
      <c r="Y460" s="14">
        <f t="shared" si="157"/>
        <v>3.5697713028518723</v>
      </c>
      <c r="Z460" s="16">
        <v>170819.06078665078</v>
      </c>
      <c r="AA460" s="32">
        <f t="shared" si="160"/>
        <v>6097.849811762955</v>
      </c>
      <c r="AB460" s="35"/>
      <c r="AC460" s="2">
        <f t="shared" si="148"/>
        <v>1031278812.5399871</v>
      </c>
      <c r="AD460" s="6">
        <f t="shared" si="153"/>
        <v>0.5459235952044444</v>
      </c>
      <c r="AE460" s="6">
        <f t="shared" si="154"/>
        <v>1.6511767868148404</v>
      </c>
      <c r="AF460" s="6">
        <f t="shared" si="155"/>
        <v>0.5981463911594537</v>
      </c>
      <c r="AG460" s="6">
        <f t="shared" si="156"/>
        <v>2.7952467731787385</v>
      </c>
    </row>
    <row r="461" spans="1:33" ht="12.75">
      <c r="A461" s="1" t="s">
        <v>920</v>
      </c>
      <c r="B461" s="1" t="s">
        <v>921</v>
      </c>
      <c r="C461" s="2" t="s">
        <v>899</v>
      </c>
      <c r="D461" s="1"/>
      <c r="E461" s="47">
        <v>1085085898</v>
      </c>
      <c r="F461" s="18">
        <v>84.44</v>
      </c>
      <c r="G461" s="4">
        <f t="shared" si="158"/>
        <v>0.8443999999999999</v>
      </c>
      <c r="H461" s="47">
        <v>6834712.52</v>
      </c>
      <c r="I461" s="47">
        <v>0</v>
      </c>
      <c r="J461" s="47">
        <v>0</v>
      </c>
      <c r="K461" s="47">
        <v>117798.74</v>
      </c>
      <c r="L461" s="56">
        <f t="shared" si="151"/>
        <v>6952511.26</v>
      </c>
      <c r="M461" s="47">
        <v>7434821</v>
      </c>
      <c r="N461" s="47">
        <v>4657361.83</v>
      </c>
      <c r="O461" s="47">
        <v>0</v>
      </c>
      <c r="P461" s="5">
        <f t="shared" si="149"/>
        <v>12092182.83</v>
      </c>
      <c r="Q461" s="47">
        <v>6897855</v>
      </c>
      <c r="R461" s="47">
        <v>0</v>
      </c>
      <c r="S461" s="5">
        <f t="shared" si="150"/>
        <v>6897855</v>
      </c>
      <c r="T461" s="5">
        <f t="shared" si="159"/>
        <v>25942549.09</v>
      </c>
      <c r="U461" s="6">
        <f t="shared" si="152"/>
        <v>0.6356966773518976</v>
      </c>
      <c r="V461" s="6">
        <f t="shared" si="146"/>
        <v>1.1143986713206737</v>
      </c>
      <c r="W461" s="6">
        <f t="shared" si="147"/>
        <v>0.6407337218937851</v>
      </c>
      <c r="X461" s="66">
        <v>0.005</v>
      </c>
      <c r="Y461" s="14">
        <f t="shared" si="157"/>
        <v>2.385829070566356</v>
      </c>
      <c r="Z461" s="16">
        <v>173186.87124327745</v>
      </c>
      <c r="AA461" s="32">
        <f t="shared" si="160"/>
        <v>4131.942720526438</v>
      </c>
      <c r="AB461" s="35"/>
      <c r="AC461" s="2">
        <f t="shared" si="148"/>
        <v>1285037775.9355757</v>
      </c>
      <c r="AD461" s="6">
        <f t="shared" si="153"/>
        <v>0.541035554767112</v>
      </c>
      <c r="AE461" s="6">
        <f t="shared" si="154"/>
        <v>0.9409982380631766</v>
      </c>
      <c r="AF461" s="6">
        <f t="shared" si="155"/>
        <v>0.5367822743559422</v>
      </c>
      <c r="AG461" s="6">
        <f t="shared" si="156"/>
        <v>2.018816067186231</v>
      </c>
    </row>
    <row r="462" spans="1:33" ht="12.75">
      <c r="A462" s="1" t="s">
        <v>922</v>
      </c>
      <c r="B462" s="1" t="s">
        <v>923</v>
      </c>
      <c r="C462" s="2" t="s">
        <v>899</v>
      </c>
      <c r="D462" s="1"/>
      <c r="E462" s="47">
        <v>491599058</v>
      </c>
      <c r="F462" s="18">
        <v>73.4</v>
      </c>
      <c r="G462" s="4">
        <f t="shared" si="158"/>
        <v>0.7340000000000001</v>
      </c>
      <c r="H462" s="47">
        <v>3669362.47</v>
      </c>
      <c r="I462" s="47">
        <v>0</v>
      </c>
      <c r="J462" s="47">
        <v>0</v>
      </c>
      <c r="K462" s="47">
        <v>62820.49</v>
      </c>
      <c r="L462" s="56">
        <f t="shared" si="151"/>
        <v>3732182.9600000004</v>
      </c>
      <c r="M462" s="47">
        <v>7096321.5</v>
      </c>
      <c r="N462" s="47">
        <v>4232837.64</v>
      </c>
      <c r="O462" s="47">
        <v>0</v>
      </c>
      <c r="P462" s="5">
        <f t="shared" si="149"/>
        <v>11329159.14</v>
      </c>
      <c r="Q462" s="47">
        <v>4350376.24</v>
      </c>
      <c r="R462" s="47">
        <v>0</v>
      </c>
      <c r="S462" s="5">
        <f t="shared" si="150"/>
        <v>4350376.24</v>
      </c>
      <c r="T462" s="5">
        <f t="shared" si="159"/>
        <v>19411718.340000004</v>
      </c>
      <c r="U462" s="6">
        <f t="shared" si="152"/>
        <v>0.8849439739976069</v>
      </c>
      <c r="V462" s="6">
        <f t="shared" si="146"/>
        <v>2.3045526543706276</v>
      </c>
      <c r="W462" s="6">
        <f t="shared" si="147"/>
        <v>0.7591924555721994</v>
      </c>
      <c r="X462" s="66"/>
      <c r="Y462" s="14">
        <f t="shared" si="157"/>
        <v>3.948689083940434</v>
      </c>
      <c r="Z462" s="16">
        <v>131539.46275395033</v>
      </c>
      <c r="AA462" s="32">
        <f t="shared" si="160"/>
        <v>5194.08440683913</v>
      </c>
      <c r="AB462" s="35"/>
      <c r="AC462" s="2">
        <f t="shared" si="148"/>
        <v>669753485.0136238</v>
      </c>
      <c r="AD462" s="6">
        <f t="shared" si="153"/>
        <v>0.5572472623899944</v>
      </c>
      <c r="AE462" s="6">
        <f t="shared" si="154"/>
        <v>1.6915416483080408</v>
      </c>
      <c r="AF462" s="6">
        <f t="shared" si="155"/>
        <v>0.6495488769142436</v>
      </c>
      <c r="AG462" s="6">
        <f t="shared" si="156"/>
        <v>2.8983377876122796</v>
      </c>
    </row>
    <row r="463" spans="1:33" ht="12.75">
      <c r="A463" s="1" t="s">
        <v>924</v>
      </c>
      <c r="B463" s="1" t="s">
        <v>925</v>
      </c>
      <c r="C463" s="2" t="s">
        <v>899</v>
      </c>
      <c r="D463" s="1"/>
      <c r="E463" s="47">
        <v>5268115048</v>
      </c>
      <c r="F463" s="18">
        <v>79.05</v>
      </c>
      <c r="G463" s="4">
        <f t="shared" si="158"/>
        <v>0.7905</v>
      </c>
      <c r="H463" s="47">
        <v>36729484.379999995</v>
      </c>
      <c r="I463" s="47">
        <v>0</v>
      </c>
      <c r="J463" s="47">
        <v>0</v>
      </c>
      <c r="K463" s="47">
        <v>629489.37</v>
      </c>
      <c r="L463" s="56">
        <f t="shared" si="151"/>
        <v>37358973.74999999</v>
      </c>
      <c r="M463" s="47">
        <v>78740969</v>
      </c>
      <c r="N463" s="47">
        <v>0</v>
      </c>
      <c r="O463" s="47">
        <v>0</v>
      </c>
      <c r="P463" s="5">
        <f t="shared" si="149"/>
        <v>78740969</v>
      </c>
      <c r="Q463" s="47">
        <v>28318216</v>
      </c>
      <c r="R463" s="47">
        <v>0</v>
      </c>
      <c r="S463" s="5">
        <f t="shared" si="150"/>
        <v>28318216</v>
      </c>
      <c r="T463" s="5">
        <f t="shared" si="159"/>
        <v>144418158.75</v>
      </c>
      <c r="U463" s="6">
        <f t="shared" si="152"/>
        <v>0.5375398172207875</v>
      </c>
      <c r="V463" s="6">
        <f t="shared" si="146"/>
        <v>1.4946706418246014</v>
      </c>
      <c r="W463" s="6">
        <f t="shared" si="147"/>
        <v>0.7091525794255964</v>
      </c>
      <c r="X463" s="66">
        <v>0.001</v>
      </c>
      <c r="Y463" s="14">
        <f t="shared" si="157"/>
        <v>2.7403630384709854</v>
      </c>
      <c r="Z463" s="16">
        <v>220431.49265557385</v>
      </c>
      <c r="AA463" s="32">
        <f t="shared" si="160"/>
        <v>6040.62314988323</v>
      </c>
      <c r="AB463" s="35"/>
      <c r="AC463" s="2">
        <f t="shared" si="148"/>
        <v>6664282160.657812</v>
      </c>
      <c r="AD463" s="6">
        <f t="shared" si="153"/>
        <v>0.5605851140359338</v>
      </c>
      <c r="AE463" s="6">
        <f t="shared" si="154"/>
        <v>1.181537142362347</v>
      </c>
      <c r="AF463" s="6">
        <f t="shared" si="155"/>
        <v>0.4249252255130324</v>
      </c>
      <c r="AG463" s="6">
        <f t="shared" si="156"/>
        <v>2.1670474819113137</v>
      </c>
    </row>
    <row r="464" spans="1:33" ht="12.75">
      <c r="A464" s="1" t="s">
        <v>926</v>
      </c>
      <c r="B464" s="1" t="s">
        <v>927</v>
      </c>
      <c r="C464" s="2" t="s">
        <v>899</v>
      </c>
      <c r="D464" s="1"/>
      <c r="E464" s="47">
        <v>1431463070</v>
      </c>
      <c r="F464" s="18">
        <v>73.17</v>
      </c>
      <c r="G464" s="4">
        <f t="shared" si="158"/>
        <v>0.7317</v>
      </c>
      <c r="H464" s="47">
        <v>10520297.930000002</v>
      </c>
      <c r="I464" s="47">
        <v>0</v>
      </c>
      <c r="J464" s="47">
        <v>0</v>
      </c>
      <c r="K464" s="47">
        <v>181141.02</v>
      </c>
      <c r="L464" s="56">
        <f t="shared" si="151"/>
        <v>10701438.950000001</v>
      </c>
      <c r="M464" s="47">
        <v>32920961</v>
      </c>
      <c r="N464" s="47">
        <v>0</v>
      </c>
      <c r="O464" s="47">
        <v>0</v>
      </c>
      <c r="P464" s="5">
        <f t="shared" si="149"/>
        <v>32920961</v>
      </c>
      <c r="Q464" s="47">
        <v>14080268</v>
      </c>
      <c r="R464" s="47">
        <v>143146</v>
      </c>
      <c r="S464" s="5">
        <f t="shared" si="150"/>
        <v>14223414</v>
      </c>
      <c r="T464" s="5">
        <f t="shared" si="159"/>
        <v>57845813.95</v>
      </c>
      <c r="U464" s="6">
        <f t="shared" si="152"/>
        <v>0.9936277294251119</v>
      </c>
      <c r="V464" s="6">
        <f t="shared" si="146"/>
        <v>2.2998121076221687</v>
      </c>
      <c r="W464" s="6">
        <f t="shared" si="147"/>
        <v>0.7475874980134836</v>
      </c>
      <c r="X464" s="67"/>
      <c r="Y464" s="14">
        <f t="shared" si="157"/>
        <v>4.041027335060765</v>
      </c>
      <c r="Z464" s="16">
        <v>131542.0473421927</v>
      </c>
      <c r="AA464" s="32">
        <f t="shared" si="160"/>
        <v>5315.650090196579</v>
      </c>
      <c r="AB464" s="35"/>
      <c r="AC464" s="2">
        <f t="shared" si="148"/>
        <v>1956352425.8575919</v>
      </c>
      <c r="AD464" s="6">
        <f t="shared" si="153"/>
        <v>0.547009772296466</v>
      </c>
      <c r="AE464" s="6">
        <f t="shared" si="154"/>
        <v>1.682772519147141</v>
      </c>
      <c r="AF464" s="6">
        <f t="shared" si="155"/>
        <v>0.7197204253128235</v>
      </c>
      <c r="AG464" s="6">
        <f t="shared" si="156"/>
        <v>2.956819701063961</v>
      </c>
    </row>
    <row r="465" spans="1:33" ht="12.75">
      <c r="A465" s="1" t="s">
        <v>928</v>
      </c>
      <c r="B465" s="1" t="s">
        <v>929</v>
      </c>
      <c r="C465" s="2" t="s">
        <v>899</v>
      </c>
      <c r="D465" s="1"/>
      <c r="E465" s="47">
        <v>771516892</v>
      </c>
      <c r="F465" s="18">
        <v>83.79</v>
      </c>
      <c r="G465" s="4">
        <f t="shared" si="158"/>
        <v>0.8379000000000001</v>
      </c>
      <c r="H465" s="47">
        <v>4992045.06</v>
      </c>
      <c r="I465" s="47">
        <v>0</v>
      </c>
      <c r="J465" s="47">
        <v>0</v>
      </c>
      <c r="K465" s="47">
        <v>86864.51</v>
      </c>
      <c r="L465" s="56">
        <f t="shared" si="151"/>
        <v>5078909.569999999</v>
      </c>
      <c r="M465" s="47">
        <v>8204599</v>
      </c>
      <c r="N465" s="47">
        <v>3380160.96</v>
      </c>
      <c r="O465" s="47">
        <v>0</v>
      </c>
      <c r="P465" s="5">
        <f t="shared" si="149"/>
        <v>11584759.96</v>
      </c>
      <c r="Q465" s="47">
        <v>5179698</v>
      </c>
      <c r="R465" s="47">
        <v>0</v>
      </c>
      <c r="S465" s="5">
        <f t="shared" si="150"/>
        <v>5179698</v>
      </c>
      <c r="T465" s="5">
        <f t="shared" si="159"/>
        <v>21843367.53</v>
      </c>
      <c r="U465" s="6">
        <f t="shared" si="152"/>
        <v>0.6713654689494473</v>
      </c>
      <c r="V465" s="6">
        <f t="shared" si="146"/>
        <v>1.5015562303462828</v>
      </c>
      <c r="W465" s="6">
        <f t="shared" si="147"/>
        <v>0.6583017977524722</v>
      </c>
      <c r="X465" s="46"/>
      <c r="Y465" s="14">
        <f t="shared" si="157"/>
        <v>2.831223497048202</v>
      </c>
      <c r="Z465" s="16">
        <v>185025.74124374552</v>
      </c>
      <c r="AA465" s="32">
        <f t="shared" si="160"/>
        <v>5238.49226168053</v>
      </c>
      <c r="AB465" s="35"/>
      <c r="AC465" s="2">
        <f t="shared" si="148"/>
        <v>920774426.5425467</v>
      </c>
      <c r="AD465" s="6">
        <f t="shared" si="153"/>
        <v>0.5515910763367965</v>
      </c>
      <c r="AE465" s="6">
        <f t="shared" si="154"/>
        <v>1.2581539654071505</v>
      </c>
      <c r="AF465" s="6">
        <f t="shared" si="155"/>
        <v>0.5625371264327419</v>
      </c>
      <c r="AG465" s="6">
        <f t="shared" si="156"/>
        <v>2.372282168176689</v>
      </c>
    </row>
    <row r="466" spans="1:33" ht="12.75">
      <c r="A466" s="1" t="s">
        <v>930</v>
      </c>
      <c r="B466" s="1" t="s">
        <v>931</v>
      </c>
      <c r="C466" s="2" t="s">
        <v>932</v>
      </c>
      <c r="D466" s="1"/>
      <c r="E466" s="47">
        <v>170621854</v>
      </c>
      <c r="F466" s="18">
        <v>97.7</v>
      </c>
      <c r="G466" s="4">
        <f t="shared" si="158"/>
        <v>0.977</v>
      </c>
      <c r="H466" s="47">
        <v>1648706.99</v>
      </c>
      <c r="I466" s="47">
        <v>0</v>
      </c>
      <c r="J466" s="47">
        <v>0</v>
      </c>
      <c r="K466" s="47">
        <v>0</v>
      </c>
      <c r="L466" s="56">
        <f t="shared" si="151"/>
        <v>1648706.99</v>
      </c>
      <c r="M466" s="47">
        <v>1893933</v>
      </c>
      <c r="N466" s="47">
        <v>0</v>
      </c>
      <c r="O466" s="47">
        <v>0</v>
      </c>
      <c r="P466" s="5">
        <f t="shared" si="149"/>
        <v>1893933</v>
      </c>
      <c r="Q466" s="47">
        <v>118000</v>
      </c>
      <c r="R466" s="47">
        <v>0</v>
      </c>
      <c r="S466" s="5">
        <f t="shared" si="150"/>
        <v>118000</v>
      </c>
      <c r="T466" s="5">
        <f t="shared" si="159"/>
        <v>3660639.99</v>
      </c>
      <c r="U466" s="6">
        <f t="shared" si="152"/>
        <v>0.0691587843137609</v>
      </c>
      <c r="V466" s="6">
        <f t="shared" si="146"/>
        <v>1.1100178292518144</v>
      </c>
      <c r="W466" s="6">
        <f t="shared" si="147"/>
        <v>0.9662929755762705</v>
      </c>
      <c r="X466" s="66"/>
      <c r="Y466" s="14">
        <f t="shared" si="157"/>
        <v>2.145469589141846</v>
      </c>
      <c r="Z466" s="16">
        <v>126412.3499142367</v>
      </c>
      <c r="AA466" s="32">
        <f t="shared" si="160"/>
        <v>2712.1385243295267</v>
      </c>
      <c r="AB466" s="35"/>
      <c r="AC466" s="2">
        <f t="shared" si="148"/>
        <v>174638540.4298874</v>
      </c>
      <c r="AD466" s="6">
        <f t="shared" si="153"/>
        <v>0.9440682371380164</v>
      </c>
      <c r="AE466" s="6">
        <f t="shared" si="154"/>
        <v>1.0844874191790228</v>
      </c>
      <c r="AF466" s="6">
        <f t="shared" si="155"/>
        <v>0.06756813227454438</v>
      </c>
      <c r="AG466" s="6">
        <f t="shared" si="156"/>
        <v>2.0961237885915835</v>
      </c>
    </row>
    <row r="467" spans="1:33" ht="12.75">
      <c r="A467" s="1" t="s">
        <v>933</v>
      </c>
      <c r="B467" s="1" t="s">
        <v>934</v>
      </c>
      <c r="C467" s="2" t="s">
        <v>932</v>
      </c>
      <c r="D467" s="1"/>
      <c r="E467" s="47">
        <v>56459020</v>
      </c>
      <c r="F467" s="18">
        <v>83.74</v>
      </c>
      <c r="G467" s="4">
        <f t="shared" si="158"/>
        <v>0.8373999999999999</v>
      </c>
      <c r="H467" s="47">
        <v>631921.82</v>
      </c>
      <c r="I467" s="47">
        <v>0</v>
      </c>
      <c r="J467" s="47">
        <v>0</v>
      </c>
      <c r="K467" s="47">
        <v>0</v>
      </c>
      <c r="L467" s="56">
        <f t="shared" si="151"/>
        <v>631921.82</v>
      </c>
      <c r="M467" s="47">
        <v>841154</v>
      </c>
      <c r="N467" s="47">
        <v>0</v>
      </c>
      <c r="O467" s="47">
        <v>0</v>
      </c>
      <c r="P467" s="5">
        <f t="shared" si="149"/>
        <v>841154</v>
      </c>
      <c r="Q467" s="47">
        <v>279932</v>
      </c>
      <c r="R467" s="47">
        <v>0</v>
      </c>
      <c r="S467" s="5">
        <f t="shared" si="150"/>
        <v>279932</v>
      </c>
      <c r="T467" s="5">
        <f t="shared" si="159"/>
        <v>1753007.8199999998</v>
      </c>
      <c r="U467" s="6">
        <f t="shared" si="152"/>
        <v>0.495814486330085</v>
      </c>
      <c r="V467" s="6">
        <f t="shared" si="146"/>
        <v>1.4898487433894532</v>
      </c>
      <c r="W467" s="6">
        <f t="shared" si="147"/>
        <v>1.119257507480647</v>
      </c>
      <c r="X467" s="66">
        <v>0.0314</v>
      </c>
      <c r="Y467" s="14">
        <f t="shared" si="157"/>
        <v>3.0735207372001847</v>
      </c>
      <c r="Z467" s="16">
        <v>87521.62162162163</v>
      </c>
      <c r="AA467" s="32">
        <f t="shared" si="160"/>
        <v>2689.9951900744213</v>
      </c>
      <c r="AB467" s="35"/>
      <c r="AC467" s="2">
        <f t="shared" si="148"/>
        <v>67421805.58872701</v>
      </c>
      <c r="AD467" s="6">
        <f t="shared" si="153"/>
        <v>0.9372662367642938</v>
      </c>
      <c r="AE467" s="6">
        <f t="shared" si="154"/>
        <v>1.247599337714328</v>
      </c>
      <c r="AF467" s="6">
        <f t="shared" si="155"/>
        <v>0.4151950508528133</v>
      </c>
      <c r="AG467" s="6">
        <f t="shared" si="156"/>
        <v>2.6000606253314347</v>
      </c>
    </row>
    <row r="468" spans="1:33" ht="12.75">
      <c r="A468" s="1" t="s">
        <v>935</v>
      </c>
      <c r="B468" s="1" t="s">
        <v>936</v>
      </c>
      <c r="C468" s="2" t="s">
        <v>932</v>
      </c>
      <c r="D468" s="1"/>
      <c r="E468" s="47">
        <v>55718641</v>
      </c>
      <c r="F468" s="18">
        <v>86.83</v>
      </c>
      <c r="G468" s="4">
        <f t="shared" si="158"/>
        <v>0.8683</v>
      </c>
      <c r="H468" s="47">
        <v>592050.9</v>
      </c>
      <c r="I468" s="47">
        <v>0</v>
      </c>
      <c r="J468" s="47">
        <v>0</v>
      </c>
      <c r="K468" s="47">
        <v>0</v>
      </c>
      <c r="L468" s="56">
        <f t="shared" si="151"/>
        <v>592050.9</v>
      </c>
      <c r="M468" s="47">
        <v>913638</v>
      </c>
      <c r="N468" s="47">
        <v>0</v>
      </c>
      <c r="O468" s="47">
        <v>0</v>
      </c>
      <c r="P468" s="5">
        <f t="shared" si="149"/>
        <v>913638</v>
      </c>
      <c r="Q468" s="47">
        <v>138737.65</v>
      </c>
      <c r="R468" s="47">
        <v>0</v>
      </c>
      <c r="S468" s="5">
        <f t="shared" si="150"/>
        <v>138737.65</v>
      </c>
      <c r="T468" s="5">
        <f t="shared" si="159"/>
        <v>1644426.5499999998</v>
      </c>
      <c r="U468" s="6">
        <f t="shared" si="152"/>
        <v>0.24899683034264958</v>
      </c>
      <c r="V468" s="6">
        <f>(P468/E467)*100</f>
        <v>1.6182321265937667</v>
      </c>
      <c r="W468" s="6">
        <f>(L467/E467)*100</f>
        <v>1.119257507480647</v>
      </c>
      <c r="X468" s="46"/>
      <c r="Y468" s="14">
        <f t="shared" si="157"/>
        <v>2.951304124592701</v>
      </c>
      <c r="Z468" s="16">
        <v>87192.74611398963</v>
      </c>
      <c r="AA468" s="32">
        <f t="shared" si="160"/>
        <v>2573.323112407818</v>
      </c>
      <c r="AB468" s="35"/>
      <c r="AC468" s="2">
        <f t="shared" si="148"/>
        <v>64169804.21513302</v>
      </c>
      <c r="AD468" s="6">
        <f t="shared" si="153"/>
        <v>0.9226316134846146</v>
      </c>
      <c r="AE468" s="6">
        <f t="shared" si="154"/>
        <v>1.4237818101127053</v>
      </c>
      <c r="AF468" s="6">
        <f t="shared" si="155"/>
        <v>0.21620394778652263</v>
      </c>
      <c r="AG468" s="6">
        <f t="shared" si="156"/>
        <v>2.5626173713838423</v>
      </c>
    </row>
    <row r="469" spans="1:33" ht="12.75">
      <c r="A469" s="1" t="s">
        <v>937</v>
      </c>
      <c r="B469" s="1" t="s">
        <v>938</v>
      </c>
      <c r="C469" s="2" t="s">
        <v>932</v>
      </c>
      <c r="D469" s="1"/>
      <c r="E469" s="47">
        <v>142683377</v>
      </c>
      <c r="F469" s="18">
        <v>75.19</v>
      </c>
      <c r="G469" s="4">
        <f t="shared" si="158"/>
        <v>0.7519</v>
      </c>
      <c r="H469" s="47">
        <v>1757585.61</v>
      </c>
      <c r="I469" s="47">
        <v>0</v>
      </c>
      <c r="J469" s="47">
        <v>0</v>
      </c>
      <c r="K469" s="47">
        <v>0</v>
      </c>
      <c r="L469" s="56">
        <f t="shared" si="151"/>
        <v>1757585.61</v>
      </c>
      <c r="M469" s="47">
        <v>0</v>
      </c>
      <c r="N469" s="47">
        <v>0</v>
      </c>
      <c r="O469" s="47">
        <v>0</v>
      </c>
      <c r="P469" s="5">
        <f t="shared" si="149"/>
        <v>0</v>
      </c>
      <c r="Q469" s="47">
        <v>0</v>
      </c>
      <c r="R469" s="47">
        <v>0</v>
      </c>
      <c r="S469" s="5">
        <f t="shared" si="150"/>
        <v>0</v>
      </c>
      <c r="T469" s="5">
        <f t="shared" si="159"/>
        <v>1757585.61</v>
      </c>
      <c r="U469" s="6">
        <f t="shared" si="152"/>
        <v>0</v>
      </c>
      <c r="V469" s="6">
        <f aca="true" t="shared" si="161" ref="V469:V500">(P469/E469)*100</f>
        <v>0</v>
      </c>
      <c r="W469" s="6">
        <f aca="true" t="shared" si="162" ref="W469:W500">(L469/E469)*100</f>
        <v>1.231808250515405</v>
      </c>
      <c r="X469" s="66">
        <v>0.001</v>
      </c>
      <c r="Y469" s="14">
        <f t="shared" si="157"/>
        <v>1.2308082505154052</v>
      </c>
      <c r="Z469" s="16">
        <v>74548.75549048316</v>
      </c>
      <c r="AA469" s="32">
        <f t="shared" si="160"/>
        <v>917.552233233423</v>
      </c>
      <c r="AB469" s="35"/>
      <c r="AC469" s="2">
        <f t="shared" si="148"/>
        <v>189763767.7882697</v>
      </c>
      <c r="AD469" s="6">
        <f t="shared" si="153"/>
        <v>0.9261966235625333</v>
      </c>
      <c r="AE469" s="6">
        <f t="shared" si="154"/>
        <v>0</v>
      </c>
      <c r="AF469" s="6">
        <f t="shared" si="155"/>
        <v>0</v>
      </c>
      <c r="AG469" s="6">
        <f t="shared" si="156"/>
        <v>0.9261966235625333</v>
      </c>
    </row>
    <row r="470" spans="1:33" ht="12.75">
      <c r="A470" s="1" t="s">
        <v>939</v>
      </c>
      <c r="B470" s="1" t="s">
        <v>940</v>
      </c>
      <c r="C470" s="2" t="s">
        <v>932</v>
      </c>
      <c r="D470" s="1"/>
      <c r="E470" s="47">
        <v>102948585</v>
      </c>
      <c r="F470" s="18">
        <v>75.67</v>
      </c>
      <c r="G470" s="4">
        <f t="shared" si="158"/>
        <v>0.7567</v>
      </c>
      <c r="H470" s="47">
        <v>975048.9</v>
      </c>
      <c r="I470" s="47">
        <v>0</v>
      </c>
      <c r="J470" s="47">
        <v>0</v>
      </c>
      <c r="K470" s="47">
        <v>0</v>
      </c>
      <c r="L470" s="56">
        <f t="shared" si="151"/>
        <v>975048.9</v>
      </c>
      <c r="M470" s="47">
        <v>1554108</v>
      </c>
      <c r="N470" s="47">
        <v>0</v>
      </c>
      <c r="O470" s="47">
        <v>0</v>
      </c>
      <c r="P470" s="5">
        <f t="shared" si="149"/>
        <v>1554108</v>
      </c>
      <c r="Q470" s="47">
        <v>100474</v>
      </c>
      <c r="R470" s="47">
        <v>0</v>
      </c>
      <c r="S470" s="5">
        <f t="shared" si="150"/>
        <v>100474</v>
      </c>
      <c r="T470" s="5">
        <f t="shared" si="159"/>
        <v>2629630.9</v>
      </c>
      <c r="U470" s="6">
        <f t="shared" si="152"/>
        <v>0.09759629042011603</v>
      </c>
      <c r="V470" s="6">
        <f t="shared" si="161"/>
        <v>1.509596270798671</v>
      </c>
      <c r="W470" s="6">
        <f t="shared" si="162"/>
        <v>0.9471221969685159</v>
      </c>
      <c r="X470" s="66">
        <v>0.123</v>
      </c>
      <c r="Y470" s="14">
        <f t="shared" si="157"/>
        <v>2.4313147581873027</v>
      </c>
      <c r="Z470" s="16">
        <v>102504.53752181501</v>
      </c>
      <c r="AA470" s="32">
        <f t="shared" si="160"/>
        <v>2492.20794857953</v>
      </c>
      <c r="AB470" s="35"/>
      <c r="AC470" s="2">
        <f t="shared" si="148"/>
        <v>136049405.31254128</v>
      </c>
      <c r="AD470" s="6">
        <f t="shared" si="153"/>
        <v>0.7166873664460761</v>
      </c>
      <c r="AE470" s="6">
        <f t="shared" si="154"/>
        <v>1.1423114981133546</v>
      </c>
      <c r="AF470" s="6">
        <f t="shared" si="155"/>
        <v>0.0738511129609018</v>
      </c>
      <c r="AG470" s="6">
        <f t="shared" si="156"/>
        <v>1.9328499775203325</v>
      </c>
    </row>
    <row r="471" spans="1:33" ht="12.75">
      <c r="A471" s="1" t="s">
        <v>941</v>
      </c>
      <c r="B471" s="1" t="s">
        <v>942</v>
      </c>
      <c r="C471" s="2" t="s">
        <v>932</v>
      </c>
      <c r="D471" s="1"/>
      <c r="E471" s="47">
        <v>108247066</v>
      </c>
      <c r="F471" s="18">
        <v>79.8</v>
      </c>
      <c r="G471" s="4">
        <f t="shared" si="158"/>
        <v>0.7979999999999999</v>
      </c>
      <c r="H471" s="47">
        <v>1278507.89</v>
      </c>
      <c r="I471" s="47">
        <v>0</v>
      </c>
      <c r="J471" s="47">
        <v>0</v>
      </c>
      <c r="K471" s="47">
        <v>0</v>
      </c>
      <c r="L471" s="56">
        <f t="shared" si="151"/>
        <v>1278507.89</v>
      </c>
      <c r="M471" s="47">
        <v>1896583.5</v>
      </c>
      <c r="N471" s="47">
        <v>0</v>
      </c>
      <c r="O471" s="47">
        <v>0</v>
      </c>
      <c r="P471" s="5">
        <f t="shared" si="149"/>
        <v>1896583.5</v>
      </c>
      <c r="Q471" s="47">
        <v>128912.63</v>
      </c>
      <c r="R471" s="47">
        <v>0</v>
      </c>
      <c r="S471" s="5">
        <f t="shared" si="150"/>
        <v>128912.63</v>
      </c>
      <c r="T471" s="5">
        <f t="shared" si="159"/>
        <v>3304004.0199999996</v>
      </c>
      <c r="U471" s="6">
        <f t="shared" si="152"/>
        <v>0.11909110774420437</v>
      </c>
      <c r="V471" s="6">
        <f t="shared" si="161"/>
        <v>1.7520876732123158</v>
      </c>
      <c r="W471" s="6">
        <f t="shared" si="162"/>
        <v>1.1811016568338213</v>
      </c>
      <c r="X471" s="46"/>
      <c r="Y471" s="14">
        <f t="shared" si="157"/>
        <v>3.052280437790341</v>
      </c>
      <c r="Z471" s="16">
        <v>90207.49258160238</v>
      </c>
      <c r="AA471" s="32">
        <f t="shared" si="160"/>
        <v>2753.3856494894226</v>
      </c>
      <c r="AB471" s="35"/>
      <c r="AC471" s="2">
        <f t="shared" si="148"/>
        <v>135647952.3809524</v>
      </c>
      <c r="AD471" s="6">
        <f t="shared" si="153"/>
        <v>0.9425191221533893</v>
      </c>
      <c r="AE471" s="6">
        <f t="shared" si="154"/>
        <v>1.398165963223428</v>
      </c>
      <c r="AF471" s="6">
        <f t="shared" si="155"/>
        <v>0.09503470397987507</v>
      </c>
      <c r="AG471" s="6">
        <f t="shared" si="156"/>
        <v>2.435719789356692</v>
      </c>
    </row>
    <row r="472" spans="1:33" ht="12.75">
      <c r="A472" s="1" t="s">
        <v>943</v>
      </c>
      <c r="B472" s="1" t="s">
        <v>944</v>
      </c>
      <c r="C472" s="2" t="s">
        <v>932</v>
      </c>
      <c r="D472" s="1"/>
      <c r="E472" s="47">
        <v>93558135</v>
      </c>
      <c r="F472" s="18">
        <v>78.83</v>
      </c>
      <c r="G472" s="4">
        <f t="shared" si="158"/>
        <v>0.7883</v>
      </c>
      <c r="H472" s="47">
        <v>1036606.79</v>
      </c>
      <c r="I472" s="47">
        <v>0</v>
      </c>
      <c r="J472" s="47">
        <v>0</v>
      </c>
      <c r="K472" s="47">
        <v>0</v>
      </c>
      <c r="L472" s="56">
        <f t="shared" si="151"/>
        <v>1036606.79</v>
      </c>
      <c r="M472" s="47">
        <v>0</v>
      </c>
      <c r="N472" s="47">
        <v>1602697.83</v>
      </c>
      <c r="O472" s="47">
        <v>0</v>
      </c>
      <c r="P472" s="5">
        <f t="shared" si="149"/>
        <v>1602697.83</v>
      </c>
      <c r="Q472" s="47">
        <v>1068089.71</v>
      </c>
      <c r="R472" s="47">
        <v>0</v>
      </c>
      <c r="S472" s="5">
        <f t="shared" si="150"/>
        <v>1068089.71</v>
      </c>
      <c r="T472" s="5">
        <f t="shared" si="159"/>
        <v>3707394.33</v>
      </c>
      <c r="U472" s="6">
        <f t="shared" si="152"/>
        <v>1.141632109276227</v>
      </c>
      <c r="V472" s="6">
        <f t="shared" si="161"/>
        <v>1.7130502120419566</v>
      </c>
      <c r="W472" s="6">
        <f t="shared" si="162"/>
        <v>1.1079814598698445</v>
      </c>
      <c r="X472" s="66">
        <v>0.0834</v>
      </c>
      <c r="Y472" s="14">
        <f t="shared" si="157"/>
        <v>3.8792637811880284</v>
      </c>
      <c r="Z472" s="16">
        <v>56552.893235533826</v>
      </c>
      <c r="AA472" s="32">
        <f t="shared" si="160"/>
        <v>2193.8359044999984</v>
      </c>
      <c r="AB472" s="35"/>
      <c r="AC472" s="2">
        <f t="shared" si="148"/>
        <v>118683413.67499682</v>
      </c>
      <c r="AD472" s="6">
        <f t="shared" si="153"/>
        <v>0.8734217848153986</v>
      </c>
      <c r="AE472" s="6">
        <f t="shared" si="154"/>
        <v>1.3503974821526745</v>
      </c>
      <c r="AF472" s="6">
        <f t="shared" si="155"/>
        <v>0.8999485917424497</v>
      </c>
      <c r="AG472" s="6">
        <f t="shared" si="156"/>
        <v>3.1237678587105226</v>
      </c>
    </row>
    <row r="473" spans="1:33" ht="12.75">
      <c r="A473" s="1" t="s">
        <v>945</v>
      </c>
      <c r="B473" s="1" t="s">
        <v>946</v>
      </c>
      <c r="C473" s="2" t="s">
        <v>932</v>
      </c>
      <c r="D473" s="1"/>
      <c r="E473" s="47">
        <v>729529789</v>
      </c>
      <c r="F473" s="18">
        <v>95.78</v>
      </c>
      <c r="G473" s="4">
        <f t="shared" si="158"/>
        <v>0.9578</v>
      </c>
      <c r="H473" s="47">
        <v>7929702.09</v>
      </c>
      <c r="I473" s="47">
        <v>0</v>
      </c>
      <c r="J473" s="47">
        <v>0</v>
      </c>
      <c r="K473" s="47">
        <v>0</v>
      </c>
      <c r="L473" s="56">
        <f t="shared" si="151"/>
        <v>7929702.09</v>
      </c>
      <c r="M473" s="47">
        <v>12316704.5</v>
      </c>
      <c r="N473" s="47">
        <v>0</v>
      </c>
      <c r="O473" s="47">
        <v>0</v>
      </c>
      <c r="P473" s="5">
        <f t="shared" si="149"/>
        <v>12316704.5</v>
      </c>
      <c r="Q473" s="47">
        <v>1258884.17</v>
      </c>
      <c r="R473" s="47">
        <v>0</v>
      </c>
      <c r="S473" s="5">
        <f t="shared" si="150"/>
        <v>1258884.17</v>
      </c>
      <c r="T473" s="5">
        <f t="shared" si="159"/>
        <v>21505290.759999998</v>
      </c>
      <c r="U473" s="6">
        <f t="shared" si="152"/>
        <v>0.1725610371203087</v>
      </c>
      <c r="V473" s="6">
        <f t="shared" si="161"/>
        <v>1.6883072748657837</v>
      </c>
      <c r="W473" s="6">
        <f t="shared" si="162"/>
        <v>1.0869606984616225</v>
      </c>
      <c r="X473" s="69">
        <v>0.01</v>
      </c>
      <c r="Y473" s="14">
        <f t="shared" si="157"/>
        <v>2.9378290104477145</v>
      </c>
      <c r="Z473" s="16">
        <v>99644.07193605683</v>
      </c>
      <c r="AA473" s="32">
        <f t="shared" si="160"/>
        <v>2927.372452528867</v>
      </c>
      <c r="AB473" s="35"/>
      <c r="AC473" s="2">
        <f t="shared" si="148"/>
        <v>761672362.7062017</v>
      </c>
      <c r="AD473" s="6">
        <f t="shared" si="153"/>
        <v>1.041090956986542</v>
      </c>
      <c r="AE473" s="6">
        <f t="shared" si="154"/>
        <v>1.6170607078664474</v>
      </c>
      <c r="AF473" s="6">
        <f t="shared" si="155"/>
        <v>0.16527896135383172</v>
      </c>
      <c r="AG473" s="6">
        <f t="shared" si="156"/>
        <v>2.8234306262068207</v>
      </c>
    </row>
    <row r="474" spans="1:33" ht="12.75">
      <c r="A474" s="1" t="s">
        <v>947</v>
      </c>
      <c r="B474" s="1" t="s">
        <v>948</v>
      </c>
      <c r="C474" s="2" t="s">
        <v>932</v>
      </c>
      <c r="D474" s="1"/>
      <c r="E474" s="47">
        <v>230620884</v>
      </c>
      <c r="F474" s="18">
        <v>92.86</v>
      </c>
      <c r="G474" s="4">
        <f t="shared" si="158"/>
        <v>0.9286</v>
      </c>
      <c r="H474" s="47">
        <v>2328667.42</v>
      </c>
      <c r="I474" s="47">
        <v>0</v>
      </c>
      <c r="J474" s="47">
        <v>0</v>
      </c>
      <c r="K474" s="47">
        <v>0</v>
      </c>
      <c r="L474" s="56">
        <f t="shared" si="151"/>
        <v>2328667.42</v>
      </c>
      <c r="M474" s="47">
        <v>0</v>
      </c>
      <c r="N474" s="47">
        <v>3510785.26</v>
      </c>
      <c r="O474" s="47">
        <v>0</v>
      </c>
      <c r="P474" s="5">
        <f t="shared" si="149"/>
        <v>3510785.26</v>
      </c>
      <c r="Q474" s="47">
        <v>0</v>
      </c>
      <c r="R474" s="47">
        <v>0</v>
      </c>
      <c r="S474" s="5">
        <f t="shared" si="150"/>
        <v>0</v>
      </c>
      <c r="T474" s="5">
        <f t="shared" si="159"/>
        <v>5839452.68</v>
      </c>
      <c r="U474" s="6">
        <f t="shared" si="152"/>
        <v>0</v>
      </c>
      <c r="V474" s="6">
        <f t="shared" si="161"/>
        <v>1.5223188807133354</v>
      </c>
      <c r="W474" s="6">
        <f t="shared" si="162"/>
        <v>1.0097383114705256</v>
      </c>
      <c r="X474" s="46"/>
      <c r="Y474" s="14">
        <f t="shared" si="157"/>
        <v>2.5320571921838613</v>
      </c>
      <c r="Z474" s="16">
        <v>147151.1737089202</v>
      </c>
      <c r="AA474" s="32">
        <f t="shared" si="160"/>
        <v>3725.951877279681</v>
      </c>
      <c r="AB474" s="35"/>
      <c r="AC474" s="2">
        <f t="shared" si="148"/>
        <v>248353310.35968125</v>
      </c>
      <c r="AD474" s="6">
        <f t="shared" si="153"/>
        <v>0.9376429960315301</v>
      </c>
      <c r="AE474" s="6">
        <f t="shared" si="154"/>
        <v>1.4136253126304033</v>
      </c>
      <c r="AF474" s="6">
        <f t="shared" si="155"/>
        <v>0</v>
      </c>
      <c r="AG474" s="6">
        <f t="shared" si="156"/>
        <v>2.3512683086619335</v>
      </c>
    </row>
    <row r="475" spans="1:33" ht="12.75">
      <c r="A475" s="1" t="s">
        <v>949</v>
      </c>
      <c r="B475" s="1" t="s">
        <v>950</v>
      </c>
      <c r="C475" s="2" t="s">
        <v>932</v>
      </c>
      <c r="D475" s="1"/>
      <c r="E475" s="47">
        <v>280295914</v>
      </c>
      <c r="F475" s="18">
        <v>70.63</v>
      </c>
      <c r="G475" s="4">
        <f t="shared" si="158"/>
        <v>0.7062999999999999</v>
      </c>
      <c r="H475" s="47">
        <v>3805650.51</v>
      </c>
      <c r="I475" s="47">
        <v>0</v>
      </c>
      <c r="J475" s="47">
        <v>0</v>
      </c>
      <c r="K475" s="47">
        <v>0</v>
      </c>
      <c r="L475" s="56">
        <f t="shared" si="151"/>
        <v>3805650.51</v>
      </c>
      <c r="M475" s="47">
        <v>5014190.5</v>
      </c>
      <c r="N475" s="47">
        <v>0</v>
      </c>
      <c r="O475" s="47">
        <v>0</v>
      </c>
      <c r="P475" s="5">
        <f t="shared" si="149"/>
        <v>5014190.5</v>
      </c>
      <c r="Q475" s="47">
        <v>365000</v>
      </c>
      <c r="R475" s="47">
        <v>15000</v>
      </c>
      <c r="S475" s="5">
        <f t="shared" si="150"/>
        <v>380000</v>
      </c>
      <c r="T475" s="5">
        <f t="shared" si="159"/>
        <v>9199841.01</v>
      </c>
      <c r="U475" s="6">
        <f t="shared" si="152"/>
        <v>0.13557100942969863</v>
      </c>
      <c r="V475" s="6">
        <f t="shared" si="161"/>
        <v>1.7888917567310667</v>
      </c>
      <c r="W475" s="6">
        <f t="shared" si="162"/>
        <v>1.3577260030982827</v>
      </c>
      <c r="X475" s="69">
        <v>0.043</v>
      </c>
      <c r="Y475" s="14">
        <f t="shared" si="157"/>
        <v>3.239188769259048</v>
      </c>
      <c r="Z475" s="16">
        <v>89616.09327217126</v>
      </c>
      <c r="AA475" s="32">
        <f t="shared" si="160"/>
        <v>2902.8344287208847</v>
      </c>
      <c r="AB475" s="35"/>
      <c r="AC475" s="2">
        <f t="shared" si="148"/>
        <v>396851074.61418664</v>
      </c>
      <c r="AD475" s="6">
        <f t="shared" si="153"/>
        <v>0.958961875988317</v>
      </c>
      <c r="AE475" s="6">
        <f t="shared" si="154"/>
        <v>1.2634942477791522</v>
      </c>
      <c r="AF475" s="6">
        <f t="shared" si="155"/>
        <v>0.09197404854071471</v>
      </c>
      <c r="AG475" s="6">
        <f t="shared" si="156"/>
        <v>2.3182099277276653</v>
      </c>
    </row>
    <row r="476" spans="1:33" ht="12.75">
      <c r="A476" s="1" t="s">
        <v>951</v>
      </c>
      <c r="B476" s="1" t="s">
        <v>952</v>
      </c>
      <c r="C476" s="2" t="s">
        <v>932</v>
      </c>
      <c r="D476" s="1"/>
      <c r="E476" s="47">
        <v>118284316</v>
      </c>
      <c r="F476" s="18">
        <v>100.66</v>
      </c>
      <c r="G476" s="4">
        <f t="shared" si="158"/>
        <v>1.0066</v>
      </c>
      <c r="H476" s="47">
        <v>1111171.05</v>
      </c>
      <c r="I476" s="47">
        <v>0</v>
      </c>
      <c r="J476" s="47">
        <v>0</v>
      </c>
      <c r="K476" s="47">
        <v>0</v>
      </c>
      <c r="L476" s="56">
        <f t="shared" si="151"/>
        <v>1111171.05</v>
      </c>
      <c r="M476" s="47">
        <v>1548998</v>
      </c>
      <c r="N476" s="47">
        <v>0</v>
      </c>
      <c r="O476" s="47">
        <v>0</v>
      </c>
      <c r="P476" s="5">
        <f t="shared" si="149"/>
        <v>1548998</v>
      </c>
      <c r="Q476" s="47">
        <v>248397</v>
      </c>
      <c r="R476" s="47">
        <v>0</v>
      </c>
      <c r="S476" s="5">
        <f t="shared" si="150"/>
        <v>248397</v>
      </c>
      <c r="T476" s="5">
        <f t="shared" si="159"/>
        <v>2908566.05</v>
      </c>
      <c r="U476" s="6">
        <f t="shared" si="152"/>
        <v>0.20999994623124843</v>
      </c>
      <c r="V476" s="6">
        <f t="shared" si="161"/>
        <v>1.3095548525638852</v>
      </c>
      <c r="W476" s="6">
        <f t="shared" si="162"/>
        <v>0.9394069201871194</v>
      </c>
      <c r="X476" s="46"/>
      <c r="Y476" s="14">
        <f t="shared" si="157"/>
        <v>2.458961718982253</v>
      </c>
      <c r="Z476" s="16">
        <v>102537.5</v>
      </c>
      <c r="AA476" s="32">
        <f t="shared" si="160"/>
        <v>2521.3578726014275</v>
      </c>
      <c r="AB476" s="35"/>
      <c r="AC476" s="2">
        <f t="shared" si="148"/>
        <v>117508758.19590703</v>
      </c>
      <c r="AD476" s="6">
        <f t="shared" si="153"/>
        <v>0.9456070058603543</v>
      </c>
      <c r="AE476" s="6">
        <f t="shared" si="154"/>
        <v>1.3181979145908067</v>
      </c>
      <c r="AF476" s="6">
        <f t="shared" si="155"/>
        <v>0.21138594587637466</v>
      </c>
      <c r="AG476" s="6">
        <f t="shared" si="156"/>
        <v>2.4751908663275355</v>
      </c>
    </row>
    <row r="477" spans="1:33" ht="12.75">
      <c r="A477" s="1" t="s">
        <v>953</v>
      </c>
      <c r="B477" s="1" t="s">
        <v>954</v>
      </c>
      <c r="C477" s="2" t="s">
        <v>932</v>
      </c>
      <c r="D477" s="1"/>
      <c r="E477" s="47">
        <v>118211049</v>
      </c>
      <c r="F477" s="18">
        <v>83.96</v>
      </c>
      <c r="G477" s="4">
        <f t="shared" si="158"/>
        <v>0.8395999999999999</v>
      </c>
      <c r="H477" s="47">
        <v>1332407.18</v>
      </c>
      <c r="I477" s="47">
        <v>0</v>
      </c>
      <c r="J477" s="47">
        <v>0</v>
      </c>
      <c r="K477" s="47">
        <v>0</v>
      </c>
      <c r="L477" s="56">
        <f t="shared" si="151"/>
        <v>1332407.18</v>
      </c>
      <c r="M477" s="47">
        <v>1913118</v>
      </c>
      <c r="N477" s="47">
        <v>0</v>
      </c>
      <c r="O477" s="47">
        <v>0</v>
      </c>
      <c r="P477" s="5">
        <f t="shared" si="149"/>
        <v>1913118</v>
      </c>
      <c r="Q477" s="47">
        <v>1608011.09</v>
      </c>
      <c r="R477" s="47">
        <v>0</v>
      </c>
      <c r="S477" s="5">
        <f t="shared" si="150"/>
        <v>1608011.09</v>
      </c>
      <c r="T477" s="5">
        <f t="shared" si="159"/>
        <v>4853536.27</v>
      </c>
      <c r="U477" s="6">
        <f t="shared" si="152"/>
        <v>1.3602883178881189</v>
      </c>
      <c r="V477" s="6">
        <f t="shared" si="161"/>
        <v>1.6183918645371296</v>
      </c>
      <c r="W477" s="6">
        <f t="shared" si="162"/>
        <v>1.1271426751318312</v>
      </c>
      <c r="X477" s="66">
        <v>0.0464</v>
      </c>
      <c r="Y477" s="14">
        <f t="shared" si="157"/>
        <v>4.059422857557079</v>
      </c>
      <c r="Z477" s="16">
        <v>43140.23854362837</v>
      </c>
      <c r="AA477" s="32">
        <f t="shared" si="160"/>
        <v>1751.2447042446995</v>
      </c>
      <c r="AB477" s="35"/>
      <c r="AC477" s="2">
        <f t="shared" si="148"/>
        <v>140794484.27822775</v>
      </c>
      <c r="AD477" s="6">
        <f t="shared" si="153"/>
        <v>0.9463489900406855</v>
      </c>
      <c r="AE477" s="6">
        <f t="shared" si="154"/>
        <v>1.3588018094653738</v>
      </c>
      <c r="AF477" s="6">
        <f t="shared" si="155"/>
        <v>1.1420980716988645</v>
      </c>
      <c r="AG477" s="6">
        <f t="shared" si="156"/>
        <v>3.4472488712049234</v>
      </c>
    </row>
    <row r="478" spans="1:33" ht="12.75">
      <c r="A478" s="1" t="s">
        <v>955</v>
      </c>
      <c r="B478" s="1" t="s">
        <v>956</v>
      </c>
      <c r="C478" s="2" t="s">
        <v>932</v>
      </c>
      <c r="D478" s="1"/>
      <c r="E478" s="47">
        <v>324846120</v>
      </c>
      <c r="F478" s="18">
        <v>89.62</v>
      </c>
      <c r="G478" s="4">
        <f t="shared" si="158"/>
        <v>0.8962</v>
      </c>
      <c r="H478" s="47">
        <v>3452021.98</v>
      </c>
      <c r="I478" s="47">
        <v>0</v>
      </c>
      <c r="J478" s="47">
        <v>0</v>
      </c>
      <c r="K478" s="47">
        <v>0</v>
      </c>
      <c r="L478" s="56">
        <f t="shared" si="151"/>
        <v>3452021.98</v>
      </c>
      <c r="M478" s="47">
        <v>0</v>
      </c>
      <c r="N478" s="47">
        <v>5260965.15</v>
      </c>
      <c r="O478" s="47">
        <v>0</v>
      </c>
      <c r="P478" s="5">
        <f>SUM(N478:O478)</f>
        <v>5260965.15</v>
      </c>
      <c r="Q478" s="47">
        <v>1434218</v>
      </c>
      <c r="R478" s="47">
        <v>0</v>
      </c>
      <c r="S478" s="5">
        <f t="shared" si="150"/>
        <v>1434218</v>
      </c>
      <c r="T478" s="5">
        <f t="shared" si="159"/>
        <v>10147205.13</v>
      </c>
      <c r="U478" s="6">
        <f t="shared" si="152"/>
        <v>0.44150688947739314</v>
      </c>
      <c r="V478" s="6">
        <f t="shared" si="161"/>
        <v>1.6195253155555625</v>
      </c>
      <c r="W478" s="6">
        <f t="shared" si="162"/>
        <v>1.0626637559962238</v>
      </c>
      <c r="X478" s="66">
        <v>0.011</v>
      </c>
      <c r="Y478" s="14">
        <f t="shared" si="157"/>
        <v>3.112695961029179</v>
      </c>
      <c r="Z478" s="16">
        <v>79686.65098199673</v>
      </c>
      <c r="AA478" s="32">
        <f t="shared" si="160"/>
        <v>2480.4031665960306</v>
      </c>
      <c r="AB478" s="35"/>
      <c r="AC478" s="2">
        <f t="shared" si="148"/>
        <v>362470564.6061147</v>
      </c>
      <c r="AD478" s="6">
        <f t="shared" si="153"/>
        <v>0.9523592581238157</v>
      </c>
      <c r="AE478" s="6">
        <f t="shared" si="154"/>
        <v>1.451418587800895</v>
      </c>
      <c r="AF478" s="6">
        <f t="shared" si="155"/>
        <v>0.39567847434963976</v>
      </c>
      <c r="AG478" s="6">
        <f t="shared" si="156"/>
        <v>2.7994563202743508</v>
      </c>
    </row>
    <row r="479" spans="1:33" ht="12.75">
      <c r="A479" s="1" t="s">
        <v>957</v>
      </c>
      <c r="B479" s="1" t="s">
        <v>958</v>
      </c>
      <c r="C479" s="2" t="s">
        <v>932</v>
      </c>
      <c r="D479" s="1"/>
      <c r="E479" s="47">
        <v>142355088</v>
      </c>
      <c r="F479" s="18">
        <v>79.52</v>
      </c>
      <c r="G479" s="4">
        <f t="shared" si="158"/>
        <v>0.7951999999999999</v>
      </c>
      <c r="H479" s="47">
        <v>1686220.17</v>
      </c>
      <c r="I479" s="47">
        <v>0</v>
      </c>
      <c r="J479" s="47">
        <v>0</v>
      </c>
      <c r="K479" s="47">
        <v>0</v>
      </c>
      <c r="L479" s="56">
        <f t="shared" si="151"/>
        <v>1686220.17</v>
      </c>
      <c r="M479" s="47">
        <v>2394443</v>
      </c>
      <c r="N479" s="47">
        <v>0</v>
      </c>
      <c r="O479" s="47">
        <v>0</v>
      </c>
      <c r="P479" s="5">
        <f aca="true" t="shared" si="163" ref="P479:P502">SUM(M479:O479)</f>
        <v>2394443</v>
      </c>
      <c r="Q479" s="47">
        <v>42700</v>
      </c>
      <c r="R479" s="47">
        <v>0</v>
      </c>
      <c r="S479" s="5">
        <f t="shared" si="150"/>
        <v>42700</v>
      </c>
      <c r="T479" s="5">
        <f t="shared" si="159"/>
        <v>4123363.17</v>
      </c>
      <c r="U479" s="6">
        <f t="shared" si="152"/>
        <v>0.02999541540798317</v>
      </c>
      <c r="V479" s="6">
        <f t="shared" si="161"/>
        <v>1.6820213689868253</v>
      </c>
      <c r="W479" s="6">
        <f t="shared" si="162"/>
        <v>1.1845169664747073</v>
      </c>
      <c r="X479" s="66">
        <v>0.0122</v>
      </c>
      <c r="Y479" s="14">
        <f t="shared" si="157"/>
        <v>2.8843337508695157</v>
      </c>
      <c r="Z479" s="16">
        <v>104239.61267605633</v>
      </c>
      <c r="AA479" s="32">
        <f t="shared" si="160"/>
        <v>3006.618330191151</v>
      </c>
      <c r="AB479" s="35"/>
      <c r="AC479" s="2">
        <f t="shared" si="148"/>
        <v>179017967.80684108</v>
      </c>
      <c r="AD479" s="6">
        <f t="shared" si="153"/>
        <v>0.941927891740687</v>
      </c>
      <c r="AE479" s="6">
        <f t="shared" si="154"/>
        <v>1.3375433926183233</v>
      </c>
      <c r="AF479" s="6">
        <f t="shared" si="155"/>
        <v>0.023852354332428213</v>
      </c>
      <c r="AG479" s="6">
        <f t="shared" si="156"/>
        <v>2.3033236386914386</v>
      </c>
    </row>
    <row r="480" spans="1:33" ht="12.75">
      <c r="A480" s="1" t="s">
        <v>959</v>
      </c>
      <c r="B480" s="1" t="s">
        <v>960</v>
      </c>
      <c r="C480" s="2" t="s">
        <v>932</v>
      </c>
      <c r="D480" s="1"/>
      <c r="E480" s="47">
        <v>130419160</v>
      </c>
      <c r="F480" s="18">
        <v>92.42</v>
      </c>
      <c r="G480" s="4">
        <f t="shared" si="158"/>
        <v>0.9242</v>
      </c>
      <c r="H480" s="47">
        <v>1289559.62</v>
      </c>
      <c r="I480" s="47">
        <v>0</v>
      </c>
      <c r="J480" s="47">
        <v>0</v>
      </c>
      <c r="K480" s="47">
        <v>0</v>
      </c>
      <c r="L480" s="56">
        <f t="shared" si="151"/>
        <v>1289559.62</v>
      </c>
      <c r="M480" s="47">
        <v>0</v>
      </c>
      <c r="N480" s="47">
        <v>1969878.74</v>
      </c>
      <c r="O480" s="47">
        <v>0</v>
      </c>
      <c r="P480" s="5">
        <f t="shared" si="163"/>
        <v>1969878.74</v>
      </c>
      <c r="Q480" s="47">
        <v>820661</v>
      </c>
      <c r="R480" s="47">
        <v>0</v>
      </c>
      <c r="S480" s="5">
        <f aca="true" t="shared" si="164" ref="S480:S486">Q480+R480</f>
        <v>820661</v>
      </c>
      <c r="T480" s="5">
        <f t="shared" si="159"/>
        <v>4080099.3600000003</v>
      </c>
      <c r="U480" s="6">
        <f t="shared" si="152"/>
        <v>0.6292488005596724</v>
      </c>
      <c r="V480" s="6">
        <f t="shared" si="161"/>
        <v>1.5104212755242403</v>
      </c>
      <c r="W480" s="6">
        <f t="shared" si="162"/>
        <v>0.9887808049062731</v>
      </c>
      <c r="X480" s="66">
        <v>0.0071</v>
      </c>
      <c r="Y480" s="14">
        <f t="shared" si="157"/>
        <v>3.1213508809901866</v>
      </c>
      <c r="Z480" s="16">
        <v>104384.79166666667</v>
      </c>
      <c r="AA480" s="32">
        <f t="shared" si="160"/>
        <v>3258.2156143072707</v>
      </c>
      <c r="AB480" s="35"/>
      <c r="AC480" s="2">
        <f t="shared" si="148"/>
        <v>141115732.5254274</v>
      </c>
      <c r="AD480" s="6">
        <f t="shared" si="153"/>
        <v>0.9138312198943775</v>
      </c>
      <c r="AE480" s="6">
        <f t="shared" si="154"/>
        <v>1.395931342839503</v>
      </c>
      <c r="AF480" s="6">
        <f t="shared" si="155"/>
        <v>0.5815517414772492</v>
      </c>
      <c r="AG480" s="6">
        <f t="shared" si="156"/>
        <v>2.89131430421113</v>
      </c>
    </row>
    <row r="481" spans="1:33" ht="12.75">
      <c r="A481" s="1" t="s">
        <v>961</v>
      </c>
      <c r="B481" s="1" t="s">
        <v>962</v>
      </c>
      <c r="C481" s="2" t="s">
        <v>963</v>
      </c>
      <c r="D481" s="1"/>
      <c r="E481" s="47">
        <v>1628103925</v>
      </c>
      <c r="F481" s="18">
        <v>95.26</v>
      </c>
      <c r="G481" s="4">
        <f t="shared" si="158"/>
        <v>0.9526</v>
      </c>
      <c r="H481" s="47">
        <v>6100453.626999999</v>
      </c>
      <c r="I481" s="47">
        <v>0</v>
      </c>
      <c r="J481" s="47">
        <v>0</v>
      </c>
      <c r="K481" s="47">
        <v>459870.49</v>
      </c>
      <c r="L481" s="56">
        <f t="shared" si="151"/>
        <v>6560324.117</v>
      </c>
      <c r="M481" s="47">
        <v>10171278</v>
      </c>
      <c r="N481" s="47">
        <v>0</v>
      </c>
      <c r="O481" s="47">
        <v>0</v>
      </c>
      <c r="P481" s="5">
        <f t="shared" si="163"/>
        <v>10171278</v>
      </c>
      <c r="Q481" s="47">
        <v>4220805.4</v>
      </c>
      <c r="R481" s="47">
        <v>325620</v>
      </c>
      <c r="S481" s="5">
        <f t="shared" si="164"/>
        <v>4546425.4</v>
      </c>
      <c r="T481" s="5">
        <f t="shared" si="159"/>
        <v>21278027.516999997</v>
      </c>
      <c r="U481" s="6">
        <f t="shared" si="152"/>
        <v>0.2792466334727373</v>
      </c>
      <c r="V481" s="6">
        <f t="shared" si="161"/>
        <v>0.624731495564695</v>
      </c>
      <c r="W481" s="6">
        <f t="shared" si="162"/>
        <v>0.4029425896138663</v>
      </c>
      <c r="X481" s="66">
        <v>0.002</v>
      </c>
      <c r="Y481" s="14">
        <f t="shared" si="157"/>
        <v>1.3049207186512986</v>
      </c>
      <c r="Z481" s="16">
        <v>266373.3299671207</v>
      </c>
      <c r="AA481" s="32">
        <f t="shared" si="160"/>
        <v>3475.9607717023464</v>
      </c>
      <c r="AB481" s="35"/>
      <c r="AC481" s="2">
        <f aca="true" t="shared" si="165" ref="AC481:AC509">E481/G481</f>
        <v>1709116024.5643501</v>
      </c>
      <c r="AD481" s="6">
        <f t="shared" si="153"/>
        <v>0.38384311086616907</v>
      </c>
      <c r="AE481" s="6">
        <f t="shared" si="154"/>
        <v>0.5951192226749284</v>
      </c>
      <c r="AF481" s="6">
        <f t="shared" si="155"/>
        <v>0.2469583889763057</v>
      </c>
      <c r="AG481" s="6">
        <f t="shared" si="156"/>
        <v>1.2449726765872269</v>
      </c>
    </row>
    <row r="482" spans="1:33" ht="12.75">
      <c r="A482" s="1" t="s">
        <v>964</v>
      </c>
      <c r="B482" s="1" t="s">
        <v>965</v>
      </c>
      <c r="C482" s="2" t="s">
        <v>963</v>
      </c>
      <c r="D482" s="1"/>
      <c r="E482" s="47">
        <v>4239757206</v>
      </c>
      <c r="F482" s="18">
        <v>97.95</v>
      </c>
      <c r="G482" s="4">
        <f t="shared" si="158"/>
        <v>0.9795</v>
      </c>
      <c r="H482" s="47">
        <v>15385361.945</v>
      </c>
      <c r="I482" s="47">
        <v>0</v>
      </c>
      <c r="J482" s="47">
        <v>0</v>
      </c>
      <c r="K482" s="47">
        <v>1159846.79</v>
      </c>
      <c r="L482" s="56">
        <f t="shared" si="151"/>
        <v>16545208.735</v>
      </c>
      <c r="M482" s="47">
        <v>42722491.71</v>
      </c>
      <c r="N482" s="47">
        <v>0</v>
      </c>
      <c r="O482" s="47">
        <v>0</v>
      </c>
      <c r="P482" s="5">
        <f t="shared" si="163"/>
        <v>42722491.71</v>
      </c>
      <c r="Q482" s="47">
        <v>14018094.07</v>
      </c>
      <c r="R482" s="47">
        <v>1695902.88</v>
      </c>
      <c r="S482" s="5">
        <f t="shared" si="164"/>
        <v>15713996.95</v>
      </c>
      <c r="T482" s="5">
        <f t="shared" si="159"/>
        <v>74981697.395</v>
      </c>
      <c r="U482" s="6">
        <f t="shared" si="152"/>
        <v>0.37063435915061216</v>
      </c>
      <c r="V482" s="6">
        <f t="shared" si="161"/>
        <v>1.0076636381333388</v>
      </c>
      <c r="W482" s="6">
        <f t="shared" si="162"/>
        <v>0.3902395333295413</v>
      </c>
      <c r="X482" s="66"/>
      <c r="Y482" s="14">
        <f t="shared" si="157"/>
        <v>1.7685375306134923</v>
      </c>
      <c r="Z482" s="16">
        <v>339441.32547864504</v>
      </c>
      <c r="AA482" s="32">
        <f t="shared" si="160"/>
        <v>6003.147235501737</v>
      </c>
      <c r="AB482" s="35"/>
      <c r="AC482" s="2">
        <f t="shared" si="165"/>
        <v>4328491277.182236</v>
      </c>
      <c r="AD482" s="6">
        <f t="shared" si="153"/>
        <v>0.3822396228962857</v>
      </c>
      <c r="AE482" s="6">
        <f t="shared" si="154"/>
        <v>0.9870065335516055</v>
      </c>
      <c r="AF482" s="6">
        <f t="shared" si="155"/>
        <v>0.3238563548434712</v>
      </c>
      <c r="AG482" s="6">
        <f t="shared" si="156"/>
        <v>1.7322825112359157</v>
      </c>
    </row>
    <row r="483" spans="1:33" ht="12.75">
      <c r="A483" s="1" t="s">
        <v>966</v>
      </c>
      <c r="B483" s="1" t="s">
        <v>967</v>
      </c>
      <c r="C483" s="2" t="s">
        <v>963</v>
      </c>
      <c r="D483" s="1"/>
      <c r="E483" s="47">
        <v>1495116379</v>
      </c>
      <c r="F483" s="18">
        <v>97.81</v>
      </c>
      <c r="G483" s="4">
        <f t="shared" si="158"/>
        <v>0.9781</v>
      </c>
      <c r="H483" s="47">
        <v>5387854.944999999</v>
      </c>
      <c r="I483" s="47">
        <v>0</v>
      </c>
      <c r="J483" s="47">
        <v>0</v>
      </c>
      <c r="K483" s="47">
        <v>406140.74</v>
      </c>
      <c r="L483" s="56">
        <f t="shared" si="151"/>
        <v>5793995.685</v>
      </c>
      <c r="M483" s="47">
        <v>0</v>
      </c>
      <c r="N483" s="47">
        <v>12854163.9</v>
      </c>
      <c r="O483" s="47">
        <v>0</v>
      </c>
      <c r="P483" s="5">
        <f t="shared" si="163"/>
        <v>12854163.9</v>
      </c>
      <c r="Q483" s="47">
        <v>5234795.46</v>
      </c>
      <c r="R483" s="47">
        <v>299024</v>
      </c>
      <c r="S483" s="5">
        <f t="shared" si="164"/>
        <v>5533819.46</v>
      </c>
      <c r="T483" s="5">
        <f t="shared" si="159"/>
        <v>24181979.045</v>
      </c>
      <c r="U483" s="6">
        <f t="shared" si="152"/>
        <v>0.3701263351620335</v>
      </c>
      <c r="V483" s="6">
        <f t="shared" si="161"/>
        <v>0.8597433671750312</v>
      </c>
      <c r="W483" s="6">
        <f t="shared" si="162"/>
        <v>0.3875280724885965</v>
      </c>
      <c r="X483" s="66"/>
      <c r="Y483" s="14">
        <f t="shared" si="157"/>
        <v>1.6173977748256612</v>
      </c>
      <c r="Z483" s="16">
        <v>536287.2135102534</v>
      </c>
      <c r="AA483" s="32">
        <f t="shared" si="160"/>
        <v>8673.89745798938</v>
      </c>
      <c r="AB483" s="35"/>
      <c r="AC483" s="2">
        <f t="shared" si="165"/>
        <v>1528592555.9758716</v>
      </c>
      <c r="AD483" s="6">
        <f t="shared" si="153"/>
        <v>0.3790412077010963</v>
      </c>
      <c r="AE483" s="6">
        <f t="shared" si="154"/>
        <v>0.8409149874338979</v>
      </c>
      <c r="AF483" s="6">
        <f t="shared" si="155"/>
        <v>0.34245852104506974</v>
      </c>
      <c r="AG483" s="6">
        <f t="shared" si="156"/>
        <v>1.5819767635569792</v>
      </c>
    </row>
    <row r="484" spans="1:33" ht="12.75">
      <c r="A484" s="1" t="s">
        <v>968</v>
      </c>
      <c r="B484" s="1" t="s">
        <v>969</v>
      </c>
      <c r="C484" s="2" t="s">
        <v>963</v>
      </c>
      <c r="D484" s="1"/>
      <c r="E484" s="47">
        <v>421975170</v>
      </c>
      <c r="F484" s="18">
        <v>88.78</v>
      </c>
      <c r="G484" s="4">
        <f t="shared" si="158"/>
        <v>0.8878</v>
      </c>
      <c r="H484" s="47">
        <v>1874935.168</v>
      </c>
      <c r="I484" s="47">
        <v>0</v>
      </c>
      <c r="J484" s="47">
        <v>0</v>
      </c>
      <c r="K484" s="47">
        <v>141340.14</v>
      </c>
      <c r="L484" s="56">
        <f t="shared" si="151"/>
        <v>2016275.3080000002</v>
      </c>
      <c r="M484" s="47">
        <v>7931387</v>
      </c>
      <c r="N484" s="47">
        <v>0</v>
      </c>
      <c r="O484" s="47">
        <v>0</v>
      </c>
      <c r="P484" s="5">
        <f t="shared" si="163"/>
        <v>7931387</v>
      </c>
      <c r="Q484" s="47">
        <v>2606156.27</v>
      </c>
      <c r="R484" s="47">
        <v>0</v>
      </c>
      <c r="S484" s="5">
        <f t="shared" si="164"/>
        <v>2606156.27</v>
      </c>
      <c r="T484" s="5">
        <f t="shared" si="159"/>
        <v>12553818.578</v>
      </c>
      <c r="U484" s="6">
        <f t="shared" si="152"/>
        <v>0.6176089152354628</v>
      </c>
      <c r="V484" s="6">
        <f t="shared" si="161"/>
        <v>1.8795861851302769</v>
      </c>
      <c r="W484" s="6">
        <f t="shared" si="162"/>
        <v>0.47781847164135277</v>
      </c>
      <c r="X484" s="66">
        <v>0.017</v>
      </c>
      <c r="Y484" s="14">
        <f t="shared" si="157"/>
        <v>2.9580135720070926</v>
      </c>
      <c r="Z484" s="16">
        <v>144110.39582427143</v>
      </c>
      <c r="AA484" s="32">
        <f t="shared" si="160"/>
        <v>4262.805067155091</v>
      </c>
      <c r="AB484" s="35"/>
      <c r="AC484" s="2">
        <f t="shared" si="165"/>
        <v>475304314.03469247</v>
      </c>
      <c r="AD484" s="6">
        <f t="shared" si="153"/>
        <v>0.424207239123193</v>
      </c>
      <c r="AE484" s="6">
        <f t="shared" si="154"/>
        <v>1.6686966151586597</v>
      </c>
      <c r="AF484" s="6">
        <f t="shared" si="155"/>
        <v>0.5483131949460439</v>
      </c>
      <c r="AG484" s="6">
        <f t="shared" si="156"/>
        <v>2.6412170492278966</v>
      </c>
    </row>
    <row r="485" spans="1:33" ht="12.75">
      <c r="A485" s="1" t="s">
        <v>970</v>
      </c>
      <c r="B485" s="1" t="s">
        <v>971</v>
      </c>
      <c r="C485" s="2" t="s">
        <v>963</v>
      </c>
      <c r="D485" s="1"/>
      <c r="E485" s="47">
        <v>1612118620</v>
      </c>
      <c r="F485" s="18">
        <v>88.24</v>
      </c>
      <c r="G485" s="4">
        <f t="shared" si="158"/>
        <v>0.8824</v>
      </c>
      <c r="H485" s="47">
        <v>6496452.48</v>
      </c>
      <c r="I485" s="47">
        <v>706147.78</v>
      </c>
      <c r="J485" s="47">
        <v>0</v>
      </c>
      <c r="K485" s="47">
        <v>489720.43</v>
      </c>
      <c r="L485" s="56">
        <f t="shared" si="151"/>
        <v>7692320.69</v>
      </c>
      <c r="M485" s="47">
        <v>24018104.5</v>
      </c>
      <c r="N485" s="47">
        <v>0</v>
      </c>
      <c r="O485" s="47">
        <v>0</v>
      </c>
      <c r="P485" s="5">
        <f t="shared" si="163"/>
        <v>24018104.5</v>
      </c>
      <c r="Q485" s="47">
        <v>3093637.84</v>
      </c>
      <c r="R485" s="47">
        <v>483635</v>
      </c>
      <c r="S485" s="5">
        <f t="shared" si="164"/>
        <v>3577272.84</v>
      </c>
      <c r="T485" s="5">
        <f aca="true" t="shared" si="166" ref="T485:T516">L485+P485+S485</f>
        <v>35287698.03</v>
      </c>
      <c r="U485" s="6">
        <f t="shared" si="152"/>
        <v>0.2218988600230918</v>
      </c>
      <c r="V485" s="6">
        <f t="shared" si="161"/>
        <v>1.4898472235250282</v>
      </c>
      <c r="W485" s="6">
        <f t="shared" si="162"/>
        <v>0.4771559979872946</v>
      </c>
      <c r="X485" s="66">
        <v>0.003</v>
      </c>
      <c r="Y485" s="14">
        <f t="shared" si="157"/>
        <v>2.1859020815354144</v>
      </c>
      <c r="Z485" s="16">
        <v>258027.44810232753</v>
      </c>
      <c r="AA485" s="32">
        <f t="shared" si="160"/>
        <v>5640.227359001488</v>
      </c>
      <c r="AB485" s="35"/>
      <c r="AC485" s="2">
        <f t="shared" si="165"/>
        <v>1826970330.9156845</v>
      </c>
      <c r="AD485" s="6">
        <f t="shared" si="153"/>
        <v>0.42104245262398865</v>
      </c>
      <c r="AE485" s="6">
        <f t="shared" si="154"/>
        <v>1.314641190038485</v>
      </c>
      <c r="AF485" s="6">
        <f t="shared" si="155"/>
        <v>0.16933158615933608</v>
      </c>
      <c r="AG485" s="6">
        <f t="shared" si="156"/>
        <v>1.9314871967468499</v>
      </c>
    </row>
    <row r="486" spans="1:33" ht="12.75">
      <c r="A486" s="1" t="s">
        <v>972</v>
      </c>
      <c r="B486" s="1" t="s">
        <v>973</v>
      </c>
      <c r="C486" s="2" t="s">
        <v>963</v>
      </c>
      <c r="D486" s="1"/>
      <c r="E486" s="47">
        <v>6044466574</v>
      </c>
      <c r="F486" s="18">
        <v>100.04</v>
      </c>
      <c r="G486" s="4">
        <f t="shared" si="158"/>
        <v>1.0004</v>
      </c>
      <c r="H486" s="47">
        <v>21174735.39</v>
      </c>
      <c r="I486" s="47">
        <v>2302301.03</v>
      </c>
      <c r="J486" s="47">
        <v>0</v>
      </c>
      <c r="K486" s="47">
        <v>1596265.91</v>
      </c>
      <c r="L486" s="56">
        <f t="shared" si="151"/>
        <v>25073302.330000002</v>
      </c>
      <c r="M486" s="47">
        <v>0</v>
      </c>
      <c r="N486" s="47">
        <v>64135855.58</v>
      </c>
      <c r="O486" s="47">
        <v>0</v>
      </c>
      <c r="P486" s="5">
        <f t="shared" si="163"/>
        <v>64135855.58</v>
      </c>
      <c r="Q486" s="47">
        <v>7203557.35</v>
      </c>
      <c r="R486" s="47">
        <v>2408000</v>
      </c>
      <c r="S486" s="5">
        <f t="shared" si="164"/>
        <v>9611557.35</v>
      </c>
      <c r="T486" s="5">
        <f t="shared" si="166"/>
        <v>98820715.25999999</v>
      </c>
      <c r="U486" s="6">
        <f t="shared" si="152"/>
        <v>0.15901415339682215</v>
      </c>
      <c r="V486" s="6">
        <f t="shared" si="161"/>
        <v>1.0610672553948346</v>
      </c>
      <c r="W486" s="6">
        <f t="shared" si="162"/>
        <v>0.4148141448552579</v>
      </c>
      <c r="X486" s="66">
        <v>0.003</v>
      </c>
      <c r="Y486" s="14">
        <f t="shared" si="157"/>
        <v>1.6318955536469146</v>
      </c>
      <c r="Z486" s="16">
        <v>293855.35014775617</v>
      </c>
      <c r="AA486" s="32">
        <f t="shared" si="160"/>
        <v>4795.412393214805</v>
      </c>
      <c r="AB486" s="35"/>
      <c r="AC486" s="2">
        <f t="shared" si="165"/>
        <v>6042049754.098361</v>
      </c>
      <c r="AD486" s="6">
        <f t="shared" si="153"/>
        <v>0.4149800705131999</v>
      </c>
      <c r="AE486" s="6">
        <f t="shared" si="154"/>
        <v>1.0614916822969926</v>
      </c>
      <c r="AF486" s="6">
        <f t="shared" si="155"/>
        <v>0.11922373438109776</v>
      </c>
      <c r="AG486" s="6">
        <f t="shared" si="156"/>
        <v>1.6355495118683734</v>
      </c>
    </row>
    <row r="487" spans="1:33" ht="12.75">
      <c r="A487" s="1" t="s">
        <v>974</v>
      </c>
      <c r="B487" s="1" t="s">
        <v>975</v>
      </c>
      <c r="C487" s="2" t="s">
        <v>963</v>
      </c>
      <c r="D487" s="1"/>
      <c r="E487" s="47">
        <v>340900275</v>
      </c>
      <c r="F487" s="18">
        <v>114.72</v>
      </c>
      <c r="G487" s="4">
        <f t="shared" si="158"/>
        <v>1.1472</v>
      </c>
      <c r="H487" s="47">
        <v>967724.826</v>
      </c>
      <c r="I487" s="47">
        <v>0</v>
      </c>
      <c r="J487" s="47">
        <v>0</v>
      </c>
      <c r="K487" s="47">
        <v>72949.58</v>
      </c>
      <c r="L487" s="56">
        <f t="shared" si="151"/>
        <v>1040674.406</v>
      </c>
      <c r="M487" s="47">
        <v>0</v>
      </c>
      <c r="N487" s="47">
        <v>1125838.42</v>
      </c>
      <c r="O487" s="47">
        <v>0</v>
      </c>
      <c r="P487" s="5">
        <f t="shared" si="163"/>
        <v>1125838.42</v>
      </c>
      <c r="Q487" s="47">
        <v>1002699.61</v>
      </c>
      <c r="R487" s="47">
        <v>0</v>
      </c>
      <c r="S487" s="5">
        <f t="shared" si="150"/>
        <v>1002699.61</v>
      </c>
      <c r="T487" s="5">
        <f t="shared" si="166"/>
        <v>3169212.4359999998</v>
      </c>
      <c r="U487" s="6">
        <f t="shared" si="152"/>
        <v>0.2941328252081932</v>
      </c>
      <c r="V487" s="6">
        <f t="shared" si="161"/>
        <v>0.3302544769141063</v>
      </c>
      <c r="W487" s="6">
        <f t="shared" si="162"/>
        <v>0.30527238677058854</v>
      </c>
      <c r="X487" s="66"/>
      <c r="Y487" s="14">
        <f t="shared" si="157"/>
        <v>0.9296596888928881</v>
      </c>
      <c r="Z487" s="16">
        <v>874842.3631123919</v>
      </c>
      <c r="AA487" s="32">
        <f t="shared" si="160"/>
        <v>8133.056791213852</v>
      </c>
      <c r="AB487" s="35"/>
      <c r="AC487" s="2">
        <f t="shared" si="165"/>
        <v>297158538.1799163</v>
      </c>
      <c r="AD487" s="6">
        <f t="shared" si="153"/>
        <v>0.3502084821032192</v>
      </c>
      <c r="AE487" s="6">
        <f t="shared" si="154"/>
        <v>0.37886793591586276</v>
      </c>
      <c r="AF487" s="6">
        <f t="shared" si="155"/>
        <v>0.33742917707883924</v>
      </c>
      <c r="AG487" s="6">
        <f t="shared" si="156"/>
        <v>1.0665055950979212</v>
      </c>
    </row>
    <row r="488" spans="1:33" ht="12.75">
      <c r="A488" s="1" t="s">
        <v>976</v>
      </c>
      <c r="B488" s="1" t="s">
        <v>461</v>
      </c>
      <c r="C488" s="2" t="s">
        <v>963</v>
      </c>
      <c r="D488" s="3" t="s">
        <v>55</v>
      </c>
      <c r="E488" s="47">
        <v>4478284333</v>
      </c>
      <c r="F488" s="18">
        <v>98.19</v>
      </c>
      <c r="G488" s="4">
        <f t="shared" si="158"/>
        <v>0.9819</v>
      </c>
      <c r="H488" s="47">
        <v>16602813.44</v>
      </c>
      <c r="I488" s="47">
        <v>0</v>
      </c>
      <c r="J488" s="47">
        <v>0</v>
      </c>
      <c r="K488" s="47">
        <v>1251594.66</v>
      </c>
      <c r="L488" s="56">
        <f t="shared" si="151"/>
        <v>17854408.099999998</v>
      </c>
      <c r="M488" s="47">
        <v>63900089</v>
      </c>
      <c r="N488" s="47">
        <v>0</v>
      </c>
      <c r="O488" s="47">
        <v>0</v>
      </c>
      <c r="P488" s="5">
        <f t="shared" si="163"/>
        <v>63900089</v>
      </c>
      <c r="Q488" s="47">
        <v>18108285</v>
      </c>
      <c r="R488" s="47">
        <v>2239142</v>
      </c>
      <c r="S488" s="5">
        <f t="shared" si="150"/>
        <v>20347427</v>
      </c>
      <c r="T488" s="5">
        <f t="shared" si="166"/>
        <v>102101924.1</v>
      </c>
      <c r="U488" s="6">
        <f t="shared" si="152"/>
        <v>0.45435763982340244</v>
      </c>
      <c r="V488" s="6">
        <f t="shared" si="161"/>
        <v>1.4268877152155583</v>
      </c>
      <c r="W488" s="6">
        <f t="shared" si="162"/>
        <v>0.3986885774186504</v>
      </c>
      <c r="X488" s="66">
        <v>0.019</v>
      </c>
      <c r="Y488" s="14">
        <f t="shared" si="157"/>
        <v>2.2609339324576108</v>
      </c>
      <c r="Z488" s="16">
        <v>183797.17923423144</v>
      </c>
      <c r="AA488" s="32">
        <f t="shared" si="160"/>
        <v>4155.532792206673</v>
      </c>
      <c r="AB488" s="35"/>
      <c r="AC488" s="2">
        <f t="shared" si="165"/>
        <v>4560835454.730624</v>
      </c>
      <c r="AD488" s="6">
        <f t="shared" si="153"/>
        <v>0.3914723141673728</v>
      </c>
      <c r="AE488" s="6">
        <f t="shared" si="154"/>
        <v>1.4010610475701566</v>
      </c>
      <c r="AF488" s="6">
        <f t="shared" si="155"/>
        <v>0.3970387701932458</v>
      </c>
      <c r="AG488" s="6">
        <f t="shared" si="156"/>
        <v>2.2386671282801283</v>
      </c>
    </row>
    <row r="489" spans="1:33" ht="12.75">
      <c r="A489" s="1" t="s">
        <v>977</v>
      </c>
      <c r="B489" s="1" t="s">
        <v>978</v>
      </c>
      <c r="C489" s="2" t="s">
        <v>963</v>
      </c>
      <c r="D489" s="1"/>
      <c r="E489" s="47">
        <v>615783933</v>
      </c>
      <c r="F489" s="18">
        <v>77.6</v>
      </c>
      <c r="G489" s="4">
        <f t="shared" si="158"/>
        <v>0.7759999999999999</v>
      </c>
      <c r="H489" s="47">
        <v>2864190.622</v>
      </c>
      <c r="I489" s="47">
        <v>311318.76</v>
      </c>
      <c r="J489" s="47">
        <v>0</v>
      </c>
      <c r="K489" s="47">
        <v>215911.92</v>
      </c>
      <c r="L489" s="56">
        <f t="shared" si="151"/>
        <v>3391421.302</v>
      </c>
      <c r="M489" s="47">
        <v>9929256.5</v>
      </c>
      <c r="N489" s="47">
        <v>0</v>
      </c>
      <c r="O489" s="47">
        <v>0</v>
      </c>
      <c r="P489" s="5">
        <f t="shared" si="163"/>
        <v>9929256.5</v>
      </c>
      <c r="Q489" s="47">
        <v>2313897.7</v>
      </c>
      <c r="R489" s="47">
        <v>92367.59</v>
      </c>
      <c r="S489" s="5">
        <f t="shared" si="150"/>
        <v>2406265.29</v>
      </c>
      <c r="T489" s="5">
        <f t="shared" si="166"/>
        <v>15726943.092</v>
      </c>
      <c r="U489" s="6">
        <f t="shared" si="152"/>
        <v>0.3907645459791495</v>
      </c>
      <c r="V489" s="6">
        <f t="shared" si="161"/>
        <v>1.6124578716476514</v>
      </c>
      <c r="W489" s="6">
        <f t="shared" si="162"/>
        <v>0.5507485857056293</v>
      </c>
      <c r="X489" s="66">
        <v>0.019</v>
      </c>
      <c r="Y489" s="14">
        <f t="shared" si="157"/>
        <v>2.53497100333243</v>
      </c>
      <c r="Z489" s="16">
        <v>231376.74886763966</v>
      </c>
      <c r="AA489" s="32">
        <f t="shared" si="160"/>
        <v>5865.333492247962</v>
      </c>
      <c r="AB489" s="35"/>
      <c r="AC489" s="2">
        <f t="shared" si="165"/>
        <v>793535996.1340207</v>
      </c>
      <c r="AD489" s="6">
        <f t="shared" si="153"/>
        <v>0.4273809025075684</v>
      </c>
      <c r="AE489" s="6">
        <f t="shared" si="154"/>
        <v>1.2512673083985772</v>
      </c>
      <c r="AF489" s="6">
        <f t="shared" si="155"/>
        <v>0.2915932876735191</v>
      </c>
      <c r="AG489" s="6">
        <f t="shared" si="156"/>
        <v>1.9818814985859659</v>
      </c>
    </row>
    <row r="490" spans="1:33" ht="12.75">
      <c r="A490" s="1" t="s">
        <v>979</v>
      </c>
      <c r="B490" s="1" t="s">
        <v>980</v>
      </c>
      <c r="C490" s="2" t="s">
        <v>963</v>
      </c>
      <c r="D490" s="1"/>
      <c r="E490" s="47">
        <v>2693198614</v>
      </c>
      <c r="F490" s="18">
        <v>81.36</v>
      </c>
      <c r="G490" s="4">
        <f t="shared" si="158"/>
        <v>0.8136</v>
      </c>
      <c r="H490" s="47">
        <v>12325162.076</v>
      </c>
      <c r="I490" s="47">
        <v>1339723.91</v>
      </c>
      <c r="J490" s="47">
        <v>0</v>
      </c>
      <c r="K490" s="47">
        <v>929115.69</v>
      </c>
      <c r="L490" s="56">
        <f t="shared" si="151"/>
        <v>14594001.675999999</v>
      </c>
      <c r="M490" s="47">
        <v>49841017</v>
      </c>
      <c r="N490" s="47">
        <v>0</v>
      </c>
      <c r="O490" s="47">
        <v>0</v>
      </c>
      <c r="P490" s="5">
        <f t="shared" si="163"/>
        <v>49841017</v>
      </c>
      <c r="Q490" s="47">
        <v>7598730.75</v>
      </c>
      <c r="R490" s="47">
        <v>1077279</v>
      </c>
      <c r="S490" s="5">
        <f t="shared" si="150"/>
        <v>8676009.75</v>
      </c>
      <c r="T490" s="5">
        <f t="shared" si="166"/>
        <v>73111028.426</v>
      </c>
      <c r="U490" s="6">
        <f t="shared" si="152"/>
        <v>0.3221451884350331</v>
      </c>
      <c r="V490" s="6">
        <f t="shared" si="161"/>
        <v>1.8506253768627552</v>
      </c>
      <c r="W490" s="6">
        <f t="shared" si="162"/>
        <v>0.5418836026476582</v>
      </c>
      <c r="X490" s="66">
        <v>0.005</v>
      </c>
      <c r="Y490" s="14">
        <f t="shared" si="157"/>
        <v>2.7096541679454464</v>
      </c>
      <c r="Z490" s="16">
        <v>193008.19918258404</v>
      </c>
      <c r="AA490" s="32">
        <f t="shared" si="160"/>
        <v>5229.854713627337</v>
      </c>
      <c r="AB490" s="35"/>
      <c r="AC490" s="2">
        <f t="shared" si="165"/>
        <v>3310224451.8190756</v>
      </c>
      <c r="AD490" s="6">
        <f t="shared" si="153"/>
        <v>0.4408764991141348</v>
      </c>
      <c r="AE490" s="6">
        <f t="shared" si="154"/>
        <v>1.5056688066155377</v>
      </c>
      <c r="AF490" s="6">
        <f t="shared" si="155"/>
        <v>0.2295533387720658</v>
      </c>
      <c r="AG490" s="6">
        <f t="shared" si="156"/>
        <v>2.2086426310404152</v>
      </c>
    </row>
    <row r="491" spans="1:33" ht="12.75">
      <c r="A491" s="1" t="s">
        <v>981</v>
      </c>
      <c r="B491" s="1" t="s">
        <v>982</v>
      </c>
      <c r="C491" s="2" t="s">
        <v>963</v>
      </c>
      <c r="D491" s="1"/>
      <c r="E491" s="47">
        <v>520466818</v>
      </c>
      <c r="F491" s="18">
        <v>87.03</v>
      </c>
      <c r="G491" s="4">
        <f t="shared" si="158"/>
        <v>0.8703</v>
      </c>
      <c r="H491" s="47">
        <v>2299044.582</v>
      </c>
      <c r="I491" s="47">
        <v>0</v>
      </c>
      <c r="J491" s="47">
        <v>0</v>
      </c>
      <c r="K491" s="47">
        <v>173306.41</v>
      </c>
      <c r="L491" s="56">
        <f t="shared" si="151"/>
        <v>2472350.992</v>
      </c>
      <c r="M491" s="47">
        <v>8797670</v>
      </c>
      <c r="N491" s="47">
        <v>0</v>
      </c>
      <c r="O491" s="47">
        <v>0</v>
      </c>
      <c r="P491" s="5">
        <f t="shared" si="163"/>
        <v>8797670</v>
      </c>
      <c r="Q491" s="47">
        <v>3790972.98</v>
      </c>
      <c r="R491" s="47">
        <v>0</v>
      </c>
      <c r="S491" s="5">
        <f t="shared" si="150"/>
        <v>3790972.98</v>
      </c>
      <c r="T491" s="5">
        <f t="shared" si="166"/>
        <v>15060993.972000001</v>
      </c>
      <c r="U491" s="6">
        <f t="shared" si="152"/>
        <v>0.7283793796053296</v>
      </c>
      <c r="V491" s="6">
        <f t="shared" si="161"/>
        <v>1.690342149727593</v>
      </c>
      <c r="W491" s="6">
        <f t="shared" si="162"/>
        <v>0.47502567051258204</v>
      </c>
      <c r="X491" s="66">
        <v>0.023</v>
      </c>
      <c r="Y491" s="14">
        <f t="shared" si="157"/>
        <v>2.8707471998455047</v>
      </c>
      <c r="Z491" s="16">
        <v>131543.9846484495</v>
      </c>
      <c r="AA491" s="32">
        <f t="shared" si="160"/>
        <v>3776.2952558605643</v>
      </c>
      <c r="AB491" s="35"/>
      <c r="AC491" s="2">
        <f t="shared" si="165"/>
        <v>598031504.0790533</v>
      </c>
      <c r="AD491" s="6">
        <f t="shared" si="153"/>
        <v>0.4134148410471001</v>
      </c>
      <c r="AE491" s="6">
        <f t="shared" si="154"/>
        <v>1.471104772907924</v>
      </c>
      <c r="AF491" s="6">
        <f t="shared" si="155"/>
        <v>0.6339085740705183</v>
      </c>
      <c r="AG491" s="6">
        <f t="shared" si="156"/>
        <v>2.518428188025543</v>
      </c>
    </row>
    <row r="492" spans="1:33" ht="12.75">
      <c r="A492" s="1" t="s">
        <v>983</v>
      </c>
      <c r="B492" s="1" t="s">
        <v>984</v>
      </c>
      <c r="C492" s="2" t="s">
        <v>963</v>
      </c>
      <c r="D492" s="1"/>
      <c r="E492" s="47">
        <v>35413487</v>
      </c>
      <c r="F492" s="18">
        <v>107.43</v>
      </c>
      <c r="G492" s="4">
        <f t="shared" si="158"/>
        <v>1.0743</v>
      </c>
      <c r="H492" s="47">
        <v>124531.663</v>
      </c>
      <c r="I492" s="47">
        <v>13535.45</v>
      </c>
      <c r="J492" s="47">
        <v>0</v>
      </c>
      <c r="K492" s="47">
        <v>9387.54</v>
      </c>
      <c r="L492" s="56">
        <f t="shared" si="151"/>
        <v>147454.65300000002</v>
      </c>
      <c r="M492" s="47">
        <v>449217</v>
      </c>
      <c r="N492" s="47">
        <v>0</v>
      </c>
      <c r="O492" s="47">
        <v>0</v>
      </c>
      <c r="P492" s="5">
        <f t="shared" si="163"/>
        <v>449217</v>
      </c>
      <c r="Q492" s="47">
        <v>102867.38</v>
      </c>
      <c r="R492" s="47">
        <v>0</v>
      </c>
      <c r="S492" s="5">
        <f t="shared" si="150"/>
        <v>102867.38</v>
      </c>
      <c r="T492" s="5">
        <f t="shared" si="166"/>
        <v>699539.033</v>
      </c>
      <c r="U492" s="6">
        <f t="shared" si="152"/>
        <v>0.29047515145853897</v>
      </c>
      <c r="V492" s="6">
        <f t="shared" si="161"/>
        <v>1.268491295420866</v>
      </c>
      <c r="W492" s="6">
        <f t="shared" si="162"/>
        <v>0.41637993174747245</v>
      </c>
      <c r="X492" s="66"/>
      <c r="Y492" s="14">
        <f t="shared" si="157"/>
        <v>1.9753463786268775</v>
      </c>
      <c r="Z492" s="16">
        <v>203433.97435897434</v>
      </c>
      <c r="AA492" s="32">
        <f t="shared" si="160"/>
        <v>4018.52564539673</v>
      </c>
      <c r="AB492" s="35"/>
      <c r="AC492" s="2">
        <f t="shared" si="165"/>
        <v>32964243.6935679</v>
      </c>
      <c r="AD492" s="6">
        <f t="shared" si="153"/>
        <v>0.4473169606763096</v>
      </c>
      <c r="AE492" s="6">
        <f t="shared" si="154"/>
        <v>1.3627401986706364</v>
      </c>
      <c r="AF492" s="6">
        <f t="shared" si="155"/>
        <v>0.3120574552119085</v>
      </c>
      <c r="AG492" s="6">
        <f t="shared" si="156"/>
        <v>2.1221146145588548</v>
      </c>
    </row>
    <row r="493" spans="1:33" ht="12.75">
      <c r="A493" s="1" t="s">
        <v>985</v>
      </c>
      <c r="B493" s="1" t="s">
        <v>986</v>
      </c>
      <c r="C493" s="2" t="s">
        <v>963</v>
      </c>
      <c r="D493" s="1"/>
      <c r="E493" s="47">
        <v>2273505505</v>
      </c>
      <c r="F493" s="18">
        <v>91.98</v>
      </c>
      <c r="G493" s="4">
        <f t="shared" si="158"/>
        <v>0.9198000000000001</v>
      </c>
      <c r="H493" s="47">
        <v>8848460.079</v>
      </c>
      <c r="I493" s="47">
        <v>961884.8</v>
      </c>
      <c r="J493" s="47">
        <v>0</v>
      </c>
      <c r="K493" s="47">
        <v>667049.6</v>
      </c>
      <c r="L493" s="56">
        <f t="shared" si="151"/>
        <v>10477394.479</v>
      </c>
      <c r="M493" s="47">
        <v>36269049</v>
      </c>
      <c r="N493" s="47">
        <v>0</v>
      </c>
      <c r="O493" s="47">
        <v>0</v>
      </c>
      <c r="P493" s="5">
        <f t="shared" si="163"/>
        <v>36269049</v>
      </c>
      <c r="Q493" s="47">
        <v>7756769.33</v>
      </c>
      <c r="R493" s="47">
        <v>909402</v>
      </c>
      <c r="S493" s="5">
        <f t="shared" si="150"/>
        <v>8666171.33</v>
      </c>
      <c r="T493" s="5">
        <f t="shared" si="166"/>
        <v>55412614.809</v>
      </c>
      <c r="U493" s="6">
        <f t="shared" si="152"/>
        <v>0.3811810136786979</v>
      </c>
      <c r="V493" s="6">
        <f t="shared" si="161"/>
        <v>1.59529189264048</v>
      </c>
      <c r="W493" s="6">
        <f t="shared" si="162"/>
        <v>0.46084755264315935</v>
      </c>
      <c r="X493" s="66">
        <v>0.001</v>
      </c>
      <c r="Y493" s="14">
        <f t="shared" si="157"/>
        <v>2.4363204589623373</v>
      </c>
      <c r="Z493" s="16">
        <v>335472.0856182558</v>
      </c>
      <c r="AA493" s="32">
        <f t="shared" si="160"/>
        <v>8173.175056025214</v>
      </c>
      <c r="AB493" s="35"/>
      <c r="AC493" s="2">
        <f t="shared" si="165"/>
        <v>2471738970.428354</v>
      </c>
      <c r="AD493" s="6">
        <f t="shared" si="153"/>
        <v>0.42388757892117795</v>
      </c>
      <c r="AE493" s="6">
        <f t="shared" si="154"/>
        <v>1.4673494828507134</v>
      </c>
      <c r="AF493" s="6">
        <f t="shared" si="155"/>
        <v>0.31381830455405035</v>
      </c>
      <c r="AG493" s="6">
        <f t="shared" si="156"/>
        <v>2.241847358153558</v>
      </c>
    </row>
    <row r="494" spans="1:33" ht="12.75">
      <c r="A494" s="1" t="s">
        <v>987</v>
      </c>
      <c r="B494" s="1" t="s">
        <v>988</v>
      </c>
      <c r="C494" s="2" t="s">
        <v>963</v>
      </c>
      <c r="D494" s="1"/>
      <c r="E494" s="47">
        <v>827192806</v>
      </c>
      <c r="F494" s="18">
        <v>88.19</v>
      </c>
      <c r="G494" s="4">
        <f t="shared" si="158"/>
        <v>0.8819</v>
      </c>
      <c r="H494" s="47">
        <v>3407925.8910000003</v>
      </c>
      <c r="I494" s="47">
        <v>370409.27</v>
      </c>
      <c r="J494" s="47">
        <v>0</v>
      </c>
      <c r="K494" s="47">
        <v>256897.06</v>
      </c>
      <c r="L494" s="56">
        <f t="shared" si="151"/>
        <v>4035232.2210000004</v>
      </c>
      <c r="M494" s="47">
        <v>15845213.5</v>
      </c>
      <c r="N494" s="47">
        <v>0</v>
      </c>
      <c r="O494" s="47">
        <v>0</v>
      </c>
      <c r="P494" s="5">
        <f t="shared" si="163"/>
        <v>15845213.5</v>
      </c>
      <c r="Q494" s="47">
        <v>7651353.65</v>
      </c>
      <c r="R494" s="47">
        <v>0</v>
      </c>
      <c r="S494" s="5">
        <f t="shared" si="150"/>
        <v>7651353.65</v>
      </c>
      <c r="T494" s="5">
        <f t="shared" si="166"/>
        <v>27531799.371</v>
      </c>
      <c r="U494" s="6">
        <f t="shared" si="152"/>
        <v>0.9249782631692762</v>
      </c>
      <c r="V494" s="6">
        <f t="shared" si="161"/>
        <v>1.9155405348145642</v>
      </c>
      <c r="W494" s="6">
        <f t="shared" si="162"/>
        <v>0.4878224510332601</v>
      </c>
      <c r="X494" s="66">
        <v>0.031</v>
      </c>
      <c r="Y494" s="14">
        <f t="shared" si="157"/>
        <v>3.2973412490171006</v>
      </c>
      <c r="Z494" s="16">
        <v>130727.43167202572</v>
      </c>
      <c r="AA494" s="32">
        <f t="shared" si="160"/>
        <v>4310.52952830235</v>
      </c>
      <c r="AB494" s="35"/>
      <c r="AC494" s="2">
        <f t="shared" si="165"/>
        <v>937966669.6904411</v>
      </c>
      <c r="AD494" s="6">
        <f t="shared" si="153"/>
        <v>0.4302106195662321</v>
      </c>
      <c r="AE494" s="6">
        <f t="shared" si="154"/>
        <v>1.6893151976529641</v>
      </c>
      <c r="AF494" s="6">
        <f t="shared" si="155"/>
        <v>0.8157383302889846</v>
      </c>
      <c r="AG494" s="6">
        <f t="shared" si="156"/>
        <v>2.9352641475081804</v>
      </c>
    </row>
    <row r="495" spans="1:33" ht="12.75">
      <c r="A495" s="1" t="s">
        <v>989</v>
      </c>
      <c r="B495" s="1" t="s">
        <v>990</v>
      </c>
      <c r="C495" s="2" t="s">
        <v>963</v>
      </c>
      <c r="D495" s="1"/>
      <c r="E495" s="47">
        <v>592586088</v>
      </c>
      <c r="F495" s="18">
        <v>93.38</v>
      </c>
      <c r="G495" s="4">
        <f t="shared" si="158"/>
        <v>0.9338</v>
      </c>
      <c r="H495" s="47">
        <v>2063586.3560000001</v>
      </c>
      <c r="I495" s="47">
        <v>224304.09</v>
      </c>
      <c r="J495" s="47">
        <v>0</v>
      </c>
      <c r="K495" s="47">
        <v>155558.48</v>
      </c>
      <c r="L495" s="56">
        <f t="shared" si="151"/>
        <v>2443448.926</v>
      </c>
      <c r="M495" s="47">
        <v>0</v>
      </c>
      <c r="N495" s="47">
        <v>4106048.66</v>
      </c>
      <c r="O495" s="47">
        <v>0</v>
      </c>
      <c r="P495" s="5">
        <f t="shared" si="163"/>
        <v>4106048.66</v>
      </c>
      <c r="Q495" s="47">
        <v>2289105.3</v>
      </c>
      <c r="R495" s="47">
        <v>118517.22</v>
      </c>
      <c r="S495" s="5">
        <f t="shared" si="150"/>
        <v>2407622.52</v>
      </c>
      <c r="T495" s="5">
        <f t="shared" si="166"/>
        <v>8957120.106</v>
      </c>
      <c r="U495" s="6">
        <f t="shared" si="152"/>
        <v>0.40629075990052604</v>
      </c>
      <c r="V495" s="6">
        <f t="shared" si="161"/>
        <v>0.6929033170282594</v>
      </c>
      <c r="W495" s="6">
        <f t="shared" si="162"/>
        <v>0.4123365322744465</v>
      </c>
      <c r="X495" s="66"/>
      <c r="Y495" s="14">
        <f t="shared" si="157"/>
        <v>1.511530609203232</v>
      </c>
      <c r="Z495" s="16">
        <v>529803.5145888594</v>
      </c>
      <c r="AA495" s="32">
        <f t="shared" si="160"/>
        <v>8008.14229164512</v>
      </c>
      <c r="AB495" s="35"/>
      <c r="AC495" s="2">
        <f t="shared" si="165"/>
        <v>634596367.5305204</v>
      </c>
      <c r="AD495" s="6">
        <f t="shared" si="153"/>
        <v>0.3850398538378782</v>
      </c>
      <c r="AE495" s="6">
        <f t="shared" si="154"/>
        <v>0.6470331174409886</v>
      </c>
      <c r="AF495" s="6">
        <f t="shared" si="155"/>
        <v>0.36071831121691805</v>
      </c>
      <c r="AG495" s="6">
        <f t="shared" si="156"/>
        <v>1.4114672828739783</v>
      </c>
    </row>
    <row r="496" spans="1:33" ht="12.75">
      <c r="A496" s="1" t="s">
        <v>991</v>
      </c>
      <c r="B496" s="1" t="s">
        <v>992</v>
      </c>
      <c r="C496" s="2" t="s">
        <v>963</v>
      </c>
      <c r="D496" s="1"/>
      <c r="E496" s="47">
        <v>566475148</v>
      </c>
      <c r="F496" s="18">
        <v>81.75</v>
      </c>
      <c r="G496" s="4">
        <f t="shared" si="158"/>
        <v>0.8175</v>
      </c>
      <c r="H496" s="47">
        <v>2757078.15</v>
      </c>
      <c r="I496" s="47">
        <v>0</v>
      </c>
      <c r="J496" s="47">
        <v>0</v>
      </c>
      <c r="K496" s="47">
        <v>207839.48</v>
      </c>
      <c r="L496" s="56">
        <f t="shared" si="151"/>
        <v>2964917.63</v>
      </c>
      <c r="M496" s="47">
        <v>0</v>
      </c>
      <c r="N496" s="47">
        <v>8155385.29</v>
      </c>
      <c r="O496" s="47">
        <v>0</v>
      </c>
      <c r="P496" s="5">
        <f t="shared" si="163"/>
        <v>8155385.29</v>
      </c>
      <c r="Q496" s="47">
        <v>3866114</v>
      </c>
      <c r="R496" s="47">
        <v>0</v>
      </c>
      <c r="S496" s="5">
        <f t="shared" si="150"/>
        <v>3866114</v>
      </c>
      <c r="T496" s="5">
        <f t="shared" si="166"/>
        <v>14986416.92</v>
      </c>
      <c r="U496" s="6">
        <f t="shared" si="152"/>
        <v>0.6824860743935055</v>
      </c>
      <c r="V496" s="6">
        <f t="shared" si="161"/>
        <v>1.4396722113570992</v>
      </c>
      <c r="W496" s="6">
        <f t="shared" si="162"/>
        <v>0.5233976530952775</v>
      </c>
      <c r="X496" s="66">
        <v>0.021</v>
      </c>
      <c r="Y496" s="14">
        <f t="shared" si="157"/>
        <v>2.6245559388458823</v>
      </c>
      <c r="Z496" s="16">
        <v>170248.00367068694</v>
      </c>
      <c r="AA496" s="32">
        <f t="shared" si="160"/>
        <v>4468.25409110557</v>
      </c>
      <c r="AB496" s="35"/>
      <c r="AC496" s="2">
        <f t="shared" si="165"/>
        <v>692935960.8562691</v>
      </c>
      <c r="AD496" s="6">
        <f t="shared" si="153"/>
        <v>0.4278775814053894</v>
      </c>
      <c r="AE496" s="6">
        <f t="shared" si="154"/>
        <v>1.1769320327844284</v>
      </c>
      <c r="AF496" s="6">
        <f t="shared" si="155"/>
        <v>0.5579323658166907</v>
      </c>
      <c r="AG496" s="6">
        <f t="shared" si="156"/>
        <v>2.1627419800065084</v>
      </c>
    </row>
    <row r="497" spans="1:33" ht="12.75">
      <c r="A497" s="1" t="s">
        <v>993</v>
      </c>
      <c r="B497" s="1" t="s">
        <v>994</v>
      </c>
      <c r="C497" s="2" t="s">
        <v>963</v>
      </c>
      <c r="D497" s="1"/>
      <c r="E497" s="47">
        <v>61017739</v>
      </c>
      <c r="F497" s="18">
        <v>80.15</v>
      </c>
      <c r="G497" s="4">
        <f t="shared" si="158"/>
        <v>0.8015000000000001</v>
      </c>
      <c r="H497" s="47">
        <v>284239.099</v>
      </c>
      <c r="I497" s="47">
        <v>30894.38</v>
      </c>
      <c r="J497" s="47">
        <v>0</v>
      </c>
      <c r="K497" s="47">
        <v>21426.72</v>
      </c>
      <c r="L497" s="56">
        <f t="shared" si="151"/>
        <v>336560.199</v>
      </c>
      <c r="M497" s="47">
        <v>618649</v>
      </c>
      <c r="N497" s="47">
        <v>0</v>
      </c>
      <c r="O497" s="47">
        <v>0</v>
      </c>
      <c r="P497" s="5">
        <f t="shared" si="163"/>
        <v>618649</v>
      </c>
      <c r="Q497" s="47">
        <v>322770</v>
      </c>
      <c r="R497" s="47">
        <v>0</v>
      </c>
      <c r="S497" s="5">
        <f t="shared" si="150"/>
        <v>322770</v>
      </c>
      <c r="T497" s="5">
        <f t="shared" si="166"/>
        <v>1277979.199</v>
      </c>
      <c r="U497" s="6">
        <f t="shared" si="152"/>
        <v>0.5289773192022077</v>
      </c>
      <c r="V497" s="6">
        <f t="shared" si="161"/>
        <v>1.0138838477774472</v>
      </c>
      <c r="W497" s="6">
        <f t="shared" si="162"/>
        <v>0.5515776305641217</v>
      </c>
      <c r="X497" s="66"/>
      <c r="Y497" s="14">
        <f t="shared" si="157"/>
        <v>2.0944387975437766</v>
      </c>
      <c r="Z497" s="16">
        <v>210140</v>
      </c>
      <c r="AA497" s="32">
        <f t="shared" si="160"/>
        <v>4401.253689158492</v>
      </c>
      <c r="AB497" s="35"/>
      <c r="AC497" s="2">
        <f t="shared" si="165"/>
        <v>76129431.06674984</v>
      </c>
      <c r="AD497" s="6">
        <f t="shared" si="153"/>
        <v>0.4420894708971436</v>
      </c>
      <c r="AE497" s="6">
        <f t="shared" si="154"/>
        <v>0.8126279039936238</v>
      </c>
      <c r="AF497" s="6">
        <f t="shared" si="155"/>
        <v>0.4239753213405695</v>
      </c>
      <c r="AG497" s="6">
        <f t="shared" si="156"/>
        <v>1.6786926962313369</v>
      </c>
    </row>
    <row r="498" spans="1:33" ht="12.75">
      <c r="A498" s="1" t="s">
        <v>995</v>
      </c>
      <c r="B498" s="1" t="s">
        <v>996</v>
      </c>
      <c r="C498" s="2" t="s">
        <v>963</v>
      </c>
      <c r="D498" s="1"/>
      <c r="E498" s="47">
        <v>642380980</v>
      </c>
      <c r="F498" s="18">
        <v>93.78</v>
      </c>
      <c r="G498" s="4">
        <f t="shared" si="158"/>
        <v>0.9378</v>
      </c>
      <c r="H498" s="47">
        <v>2522382.101</v>
      </c>
      <c r="I498" s="47">
        <v>0</v>
      </c>
      <c r="J498" s="47">
        <v>0</v>
      </c>
      <c r="K498" s="47">
        <v>190040.04</v>
      </c>
      <c r="L498" s="56">
        <f t="shared" si="151"/>
        <v>2712422.141</v>
      </c>
      <c r="M498" s="47">
        <v>12772082</v>
      </c>
      <c r="N498" s="47">
        <v>0</v>
      </c>
      <c r="O498" s="47">
        <v>0</v>
      </c>
      <c r="P498" s="5">
        <f t="shared" si="163"/>
        <v>12772082</v>
      </c>
      <c r="Q498" s="47">
        <v>6331314.65</v>
      </c>
      <c r="R498" s="47">
        <v>0</v>
      </c>
      <c r="S498" s="5">
        <f t="shared" si="150"/>
        <v>6331314.65</v>
      </c>
      <c r="T498" s="5">
        <f t="shared" si="166"/>
        <v>21815818.791</v>
      </c>
      <c r="U498" s="6">
        <f t="shared" si="152"/>
        <v>0.9856012003966867</v>
      </c>
      <c r="V498" s="6">
        <f t="shared" si="161"/>
        <v>1.988240996799127</v>
      </c>
      <c r="W498" s="6">
        <f t="shared" si="162"/>
        <v>0.4222450890435766</v>
      </c>
      <c r="X498" s="66">
        <v>0.018</v>
      </c>
      <c r="Y498" s="14">
        <f t="shared" si="157"/>
        <v>3.3780872862393903</v>
      </c>
      <c r="Z498" s="16">
        <v>146703.52272727274</v>
      </c>
      <c r="AA498" s="32">
        <f t="shared" si="160"/>
        <v>4955.773049715314</v>
      </c>
      <c r="AB498" s="35"/>
      <c r="AC498" s="2">
        <f t="shared" si="165"/>
        <v>684987182.7681808</v>
      </c>
      <c r="AD498" s="6">
        <f t="shared" si="153"/>
        <v>0.3959814445050661</v>
      </c>
      <c r="AE498" s="6">
        <f t="shared" si="154"/>
        <v>1.8645724067982212</v>
      </c>
      <c r="AF498" s="6">
        <f t="shared" si="155"/>
        <v>0.9242968057320129</v>
      </c>
      <c r="AG498" s="6">
        <f t="shared" si="156"/>
        <v>3.184850657035301</v>
      </c>
    </row>
    <row r="499" spans="1:33" ht="12.75">
      <c r="A499" s="1" t="s">
        <v>997</v>
      </c>
      <c r="B499" s="1" t="s">
        <v>998</v>
      </c>
      <c r="C499" s="2" t="s">
        <v>963</v>
      </c>
      <c r="D499" s="1"/>
      <c r="E499" s="47">
        <v>165931791</v>
      </c>
      <c r="F499" s="18">
        <v>89.5</v>
      </c>
      <c r="G499" s="4">
        <f t="shared" si="158"/>
        <v>0.895</v>
      </c>
      <c r="H499" s="47">
        <v>694840.495</v>
      </c>
      <c r="I499" s="47">
        <v>0</v>
      </c>
      <c r="J499" s="47">
        <v>0</v>
      </c>
      <c r="K499" s="47">
        <v>52375.66</v>
      </c>
      <c r="L499" s="56">
        <f t="shared" si="151"/>
        <v>747216.155</v>
      </c>
      <c r="M499" s="47">
        <v>3759638.5</v>
      </c>
      <c r="N499" s="47">
        <v>0</v>
      </c>
      <c r="O499" s="47">
        <v>0</v>
      </c>
      <c r="P499" s="5">
        <f t="shared" si="163"/>
        <v>3759638.5</v>
      </c>
      <c r="Q499" s="47">
        <v>1904975.48</v>
      </c>
      <c r="R499" s="47">
        <v>0</v>
      </c>
      <c r="S499" s="5">
        <f t="shared" si="150"/>
        <v>1904975.48</v>
      </c>
      <c r="T499" s="5">
        <f t="shared" si="166"/>
        <v>6411830.135</v>
      </c>
      <c r="U499" s="6">
        <f t="shared" si="152"/>
        <v>1.148047320238953</v>
      </c>
      <c r="V499" s="6">
        <f t="shared" si="161"/>
        <v>2.26577347073895</v>
      </c>
      <c r="W499" s="6">
        <f t="shared" si="162"/>
        <v>0.45031524730544253</v>
      </c>
      <c r="X499" s="66">
        <v>0.013</v>
      </c>
      <c r="Y499" s="14">
        <f t="shared" si="157"/>
        <v>3.8511360382833453</v>
      </c>
      <c r="Z499" s="16">
        <v>125304.42703670546</v>
      </c>
      <c r="AA499" s="32">
        <f t="shared" si="160"/>
        <v>4825.643947175024</v>
      </c>
      <c r="AB499" s="35"/>
      <c r="AC499" s="2">
        <f t="shared" si="165"/>
        <v>185398649.16201118</v>
      </c>
      <c r="AD499" s="6">
        <f t="shared" si="153"/>
        <v>0.4030321463383711</v>
      </c>
      <c r="AE499" s="6">
        <f t="shared" si="154"/>
        <v>2.02786725631136</v>
      </c>
      <c r="AF499" s="6">
        <f t="shared" si="155"/>
        <v>1.0275023516138628</v>
      </c>
      <c r="AG499" s="6">
        <f t="shared" si="156"/>
        <v>3.4584017542635936</v>
      </c>
    </row>
    <row r="500" spans="1:33" ht="12.75">
      <c r="A500" s="1" t="s">
        <v>999</v>
      </c>
      <c r="B500" s="1" t="s">
        <v>1000</v>
      </c>
      <c r="C500" s="2" t="s">
        <v>963</v>
      </c>
      <c r="D500" s="1"/>
      <c r="E500" s="47">
        <v>2708161432</v>
      </c>
      <c r="F500" s="18">
        <v>95.81</v>
      </c>
      <c r="G500" s="4">
        <f t="shared" si="158"/>
        <v>0.9581000000000001</v>
      </c>
      <c r="H500" s="47">
        <v>9880984.324</v>
      </c>
      <c r="I500" s="47">
        <v>1073994.59</v>
      </c>
      <c r="J500" s="47">
        <v>0</v>
      </c>
      <c r="K500" s="47">
        <v>744868.28</v>
      </c>
      <c r="L500" s="56">
        <f t="shared" si="151"/>
        <v>11699847.193999998</v>
      </c>
      <c r="M500" s="47">
        <v>22514955.58</v>
      </c>
      <c r="N500" s="47">
        <v>7054593.34</v>
      </c>
      <c r="O500" s="47">
        <v>0</v>
      </c>
      <c r="P500" s="5">
        <f t="shared" si="163"/>
        <v>29569548.919999998</v>
      </c>
      <c r="Q500" s="47">
        <v>5120965.62</v>
      </c>
      <c r="R500" s="47">
        <v>270816</v>
      </c>
      <c r="S500" s="5">
        <f t="shared" si="150"/>
        <v>5391781.62</v>
      </c>
      <c r="T500" s="5">
        <f t="shared" si="166"/>
        <v>46661177.73399999</v>
      </c>
      <c r="U500" s="6">
        <f t="shared" si="152"/>
        <v>0.1990938042426121</v>
      </c>
      <c r="V500" s="6">
        <f t="shared" si="161"/>
        <v>1.091868031595245</v>
      </c>
      <c r="W500" s="6">
        <f t="shared" si="162"/>
        <v>0.43202177889962645</v>
      </c>
      <c r="X500" s="66">
        <v>0.002</v>
      </c>
      <c r="Y500" s="14">
        <f t="shared" si="157"/>
        <v>1.7209836147374833</v>
      </c>
      <c r="Z500" s="16">
        <v>426224.0313452329</v>
      </c>
      <c r="AA500" s="32">
        <f t="shared" si="160"/>
        <v>7335.245741525014</v>
      </c>
      <c r="AB500" s="35"/>
      <c r="AC500" s="2">
        <f t="shared" si="165"/>
        <v>2826595795.845945</v>
      </c>
      <c r="AD500" s="6">
        <f t="shared" si="153"/>
        <v>0.41392006636373213</v>
      </c>
      <c r="AE500" s="6">
        <f t="shared" si="154"/>
        <v>1.0461187610714042</v>
      </c>
      <c r="AF500" s="6">
        <f t="shared" si="155"/>
        <v>0.1811707789110114</v>
      </c>
      <c r="AG500" s="6">
        <f t="shared" si="156"/>
        <v>1.650790601279983</v>
      </c>
    </row>
    <row r="501" spans="1:33" ht="12.75">
      <c r="A501" s="1" t="s">
        <v>1001</v>
      </c>
      <c r="B501" s="1" t="s">
        <v>1002</v>
      </c>
      <c r="C501" s="2" t="s">
        <v>963</v>
      </c>
      <c r="D501" s="1"/>
      <c r="E501" s="47">
        <v>1076622870</v>
      </c>
      <c r="F501" s="18">
        <v>91.97</v>
      </c>
      <c r="G501" s="4">
        <f t="shared" si="158"/>
        <v>0.9197</v>
      </c>
      <c r="H501" s="47">
        <v>4437242.74</v>
      </c>
      <c r="I501" s="47">
        <v>482294.94</v>
      </c>
      <c r="J501" s="47">
        <v>0</v>
      </c>
      <c r="K501" s="47">
        <v>334493.74</v>
      </c>
      <c r="L501" s="56">
        <f t="shared" si="151"/>
        <v>5254031.420000001</v>
      </c>
      <c r="M501" s="47">
        <v>5518513</v>
      </c>
      <c r="N501" s="47">
        <v>2771541.47</v>
      </c>
      <c r="O501" s="47">
        <v>0</v>
      </c>
      <c r="P501" s="5">
        <f t="shared" si="163"/>
        <v>8290054.470000001</v>
      </c>
      <c r="Q501" s="47">
        <v>5198506.75</v>
      </c>
      <c r="R501" s="47">
        <v>215024.19</v>
      </c>
      <c r="S501" s="5">
        <f t="shared" si="150"/>
        <v>5413530.94</v>
      </c>
      <c r="T501" s="5">
        <f t="shared" si="166"/>
        <v>18957616.830000002</v>
      </c>
      <c r="U501" s="6">
        <f t="shared" si="152"/>
        <v>0.5028251852015739</v>
      </c>
      <c r="V501" s="6">
        <f aca="true" t="shared" si="167" ref="V501:V532">(P501/E501)*100</f>
        <v>0.7700054216756514</v>
      </c>
      <c r="W501" s="6">
        <f aca="true" t="shared" si="168" ref="W501:W532">(L501/E501)*100</f>
        <v>0.4880103856608583</v>
      </c>
      <c r="X501" s="66">
        <v>0.002</v>
      </c>
      <c r="Y501" s="14">
        <f t="shared" si="157"/>
        <v>1.7588409925380837</v>
      </c>
      <c r="Z501" s="16">
        <v>472519.51219512196</v>
      </c>
      <c r="AA501" s="32">
        <f t="shared" si="160"/>
        <v>8310.866878228793</v>
      </c>
      <c r="AB501" s="35"/>
      <c r="AC501" s="2">
        <f t="shared" si="165"/>
        <v>1170623975.2093074</v>
      </c>
      <c r="AD501" s="6">
        <f t="shared" si="153"/>
        <v>0.4488231516922913</v>
      </c>
      <c r="AE501" s="6">
        <f t="shared" si="154"/>
        <v>0.7081739863150965</v>
      </c>
      <c r="AF501" s="6">
        <f t="shared" si="155"/>
        <v>0.44407998299116574</v>
      </c>
      <c r="AG501" s="6">
        <f t="shared" si="156"/>
        <v>1.6194454608372755</v>
      </c>
    </row>
    <row r="502" spans="1:33" ht="12.75">
      <c r="A502" s="1" t="s">
        <v>1003</v>
      </c>
      <c r="B502" s="1" t="s">
        <v>1004</v>
      </c>
      <c r="C502" s="2" t="s">
        <v>1005</v>
      </c>
      <c r="D502" s="1"/>
      <c r="E502" s="47">
        <v>45155702</v>
      </c>
      <c r="F502" s="18">
        <v>93.28</v>
      </c>
      <c r="G502" s="4">
        <f t="shared" si="158"/>
        <v>0.9328</v>
      </c>
      <c r="H502" s="47">
        <v>230850.69</v>
      </c>
      <c r="I502" s="47">
        <v>18947.46</v>
      </c>
      <c r="J502" s="47">
        <v>10493.89</v>
      </c>
      <c r="K502" s="47">
        <v>9230.79</v>
      </c>
      <c r="L502" s="56">
        <f t="shared" si="151"/>
        <v>269522.82999999996</v>
      </c>
      <c r="M502" s="47">
        <v>0</v>
      </c>
      <c r="N502" s="47">
        <v>622283.91</v>
      </c>
      <c r="O502" s="47">
        <v>0</v>
      </c>
      <c r="P502" s="5">
        <f t="shared" si="163"/>
        <v>622283.91</v>
      </c>
      <c r="Q502" s="47">
        <v>112152</v>
      </c>
      <c r="R502" s="47">
        <v>0</v>
      </c>
      <c r="S502" s="5">
        <f t="shared" si="150"/>
        <v>112152</v>
      </c>
      <c r="T502" s="5">
        <f t="shared" si="166"/>
        <v>1003958.74</v>
      </c>
      <c r="U502" s="6">
        <f t="shared" si="152"/>
        <v>0.24836730475367208</v>
      </c>
      <c r="V502" s="6">
        <f t="shared" si="167"/>
        <v>1.37808489833687</v>
      </c>
      <c r="W502" s="6">
        <f t="shared" si="168"/>
        <v>0.5968744102350573</v>
      </c>
      <c r="X502" s="66"/>
      <c r="Y502" s="14">
        <f t="shared" si="157"/>
        <v>2.2233266133255993</v>
      </c>
      <c r="Z502" s="16">
        <v>147546.7005076142</v>
      </c>
      <c r="AA502" s="32">
        <f t="shared" si="160"/>
        <v>3280.445059469604</v>
      </c>
      <c r="AB502" s="35"/>
      <c r="AC502" s="2">
        <f t="shared" si="165"/>
        <v>48408771.44082333</v>
      </c>
      <c r="AD502" s="6">
        <f t="shared" si="153"/>
        <v>0.5567644498672614</v>
      </c>
      <c r="AE502" s="6">
        <f t="shared" si="154"/>
        <v>1.2854775931686324</v>
      </c>
      <c r="AF502" s="6">
        <f t="shared" si="155"/>
        <v>0.23167702187422531</v>
      </c>
      <c r="AG502" s="6">
        <f t="shared" si="156"/>
        <v>2.073919064910119</v>
      </c>
    </row>
    <row r="503" spans="1:33" ht="12.75">
      <c r="A503" s="1" t="s">
        <v>1006</v>
      </c>
      <c r="B503" s="1" t="s">
        <v>1007</v>
      </c>
      <c r="C503" s="2" t="s">
        <v>1005</v>
      </c>
      <c r="D503" s="1"/>
      <c r="E503" s="47">
        <v>356232571</v>
      </c>
      <c r="F503" s="18">
        <v>81.17</v>
      </c>
      <c r="G503" s="4">
        <f t="shared" si="158"/>
        <v>0.8117</v>
      </c>
      <c r="H503" s="47">
        <v>2059868.86</v>
      </c>
      <c r="I503" s="47">
        <v>169071.12</v>
      </c>
      <c r="J503" s="47">
        <v>93637.51</v>
      </c>
      <c r="K503" s="47">
        <v>82362.82</v>
      </c>
      <c r="L503" s="56">
        <f t="shared" si="151"/>
        <v>2404940.3099999996</v>
      </c>
      <c r="M503" s="47">
        <v>0</v>
      </c>
      <c r="N503" s="47">
        <v>6141671.59</v>
      </c>
      <c r="O503" s="47">
        <v>0</v>
      </c>
      <c r="P503" s="5">
        <f aca="true" t="shared" si="169" ref="P503:P566">SUM(M503:O503)</f>
        <v>6141671.59</v>
      </c>
      <c r="Q503" s="47">
        <v>2636277</v>
      </c>
      <c r="R503" s="47">
        <v>0</v>
      </c>
      <c r="S503" s="5">
        <f t="shared" si="150"/>
        <v>2636277</v>
      </c>
      <c r="T503" s="5">
        <f t="shared" si="166"/>
        <v>11182888.899999999</v>
      </c>
      <c r="U503" s="6">
        <f t="shared" si="152"/>
        <v>0.7400437844859503</v>
      </c>
      <c r="V503" s="6">
        <f t="shared" si="167"/>
        <v>1.7240623373543236</v>
      </c>
      <c r="W503" s="6">
        <f t="shared" si="168"/>
        <v>0.6751039926666335</v>
      </c>
      <c r="X503" s="66"/>
      <c r="Y503" s="14">
        <f t="shared" si="157"/>
        <v>3.1392101145069065</v>
      </c>
      <c r="Z503" s="16">
        <v>145963.52</v>
      </c>
      <c r="AA503" s="32">
        <f t="shared" si="160"/>
        <v>4582.101583330311</v>
      </c>
      <c r="AB503" s="35"/>
      <c r="AC503" s="2">
        <f t="shared" si="165"/>
        <v>438872207.712209</v>
      </c>
      <c r="AD503" s="6">
        <f t="shared" si="153"/>
        <v>0.5479819108475062</v>
      </c>
      <c r="AE503" s="6">
        <f t="shared" si="154"/>
        <v>1.3994213992305042</v>
      </c>
      <c r="AF503" s="6">
        <f t="shared" si="155"/>
        <v>0.6006935398672458</v>
      </c>
      <c r="AG503" s="6">
        <f t="shared" si="156"/>
        <v>2.548096849945256</v>
      </c>
    </row>
    <row r="504" spans="1:33" ht="12.75">
      <c r="A504" s="1" t="s">
        <v>1008</v>
      </c>
      <c r="B504" s="1" t="s">
        <v>1009</v>
      </c>
      <c r="C504" s="2" t="s">
        <v>1005</v>
      </c>
      <c r="D504" s="1"/>
      <c r="E504" s="47">
        <v>100124911</v>
      </c>
      <c r="F504" s="18">
        <v>101.17</v>
      </c>
      <c r="G504" s="4">
        <f t="shared" si="158"/>
        <v>1.0117</v>
      </c>
      <c r="H504" s="47">
        <v>478262.07</v>
      </c>
      <c r="I504" s="47">
        <v>40842.59</v>
      </c>
      <c r="J504" s="47">
        <v>22620.63</v>
      </c>
      <c r="K504" s="47">
        <v>19889.88</v>
      </c>
      <c r="L504" s="56">
        <f t="shared" si="151"/>
        <v>561615.17</v>
      </c>
      <c r="M504" s="47">
        <v>800867</v>
      </c>
      <c r="N504" s="47">
        <v>737409.96</v>
      </c>
      <c r="O504" s="47">
        <v>0</v>
      </c>
      <c r="P504" s="5">
        <f t="shared" si="169"/>
        <v>1538276.96</v>
      </c>
      <c r="Q504" s="47">
        <v>0</v>
      </c>
      <c r="R504" s="47">
        <v>0</v>
      </c>
      <c r="S504" s="5">
        <f t="shared" si="150"/>
        <v>0</v>
      </c>
      <c r="T504" s="5">
        <f t="shared" si="166"/>
        <v>2099892.13</v>
      </c>
      <c r="U504" s="6">
        <f t="shared" si="152"/>
        <v>0</v>
      </c>
      <c r="V504" s="6">
        <f t="shared" si="167"/>
        <v>1.5363578800085025</v>
      </c>
      <c r="W504" s="6">
        <f t="shared" si="168"/>
        <v>0.5609145260563578</v>
      </c>
      <c r="X504" s="66"/>
      <c r="Y504" s="14">
        <f t="shared" si="157"/>
        <v>2.09727240606486</v>
      </c>
      <c r="Z504" s="16">
        <v>133533.45454545456</v>
      </c>
      <c r="AA504" s="32">
        <f t="shared" si="160"/>
        <v>2800.560295046981</v>
      </c>
      <c r="AB504" s="35"/>
      <c r="AC504" s="2">
        <f t="shared" si="165"/>
        <v>98966997.1335376</v>
      </c>
      <c r="AD504" s="6">
        <f t="shared" si="153"/>
        <v>0.5674772260112172</v>
      </c>
      <c r="AE504" s="6">
        <f t="shared" si="154"/>
        <v>1.5543332672046022</v>
      </c>
      <c r="AF504" s="6">
        <f t="shared" si="155"/>
        <v>0</v>
      </c>
      <c r="AG504" s="6">
        <f t="shared" si="156"/>
        <v>2.1218104932158193</v>
      </c>
    </row>
    <row r="505" spans="1:33" ht="12.75">
      <c r="A505" s="1" t="s">
        <v>1010</v>
      </c>
      <c r="B505" s="1" t="s">
        <v>1011</v>
      </c>
      <c r="C505" s="2" t="s">
        <v>1005</v>
      </c>
      <c r="D505" s="1"/>
      <c r="E505" s="47">
        <v>498734801</v>
      </c>
      <c r="F505" s="18">
        <v>78.77</v>
      </c>
      <c r="G505" s="4">
        <f t="shared" si="158"/>
        <v>0.7877</v>
      </c>
      <c r="H505" s="47">
        <v>2895590.21</v>
      </c>
      <c r="I505" s="47">
        <v>237668.92</v>
      </c>
      <c r="J505" s="47">
        <v>131635.38</v>
      </c>
      <c r="K505" s="47">
        <v>115713.78</v>
      </c>
      <c r="L505" s="56">
        <f t="shared" si="151"/>
        <v>3380608.2899999996</v>
      </c>
      <c r="M505" s="47">
        <v>5356639</v>
      </c>
      <c r="N505" s="47">
        <v>3869193.39</v>
      </c>
      <c r="O505" s="47">
        <v>0</v>
      </c>
      <c r="P505" s="5">
        <f t="shared" si="169"/>
        <v>9225832.39</v>
      </c>
      <c r="Q505" s="47">
        <v>4104500</v>
      </c>
      <c r="R505" s="47">
        <v>99746</v>
      </c>
      <c r="S505" s="5">
        <f t="shared" si="150"/>
        <v>4204246</v>
      </c>
      <c r="T505" s="5">
        <f t="shared" si="166"/>
        <v>16810686.68</v>
      </c>
      <c r="U505" s="6">
        <f t="shared" si="152"/>
        <v>0.8429822806770607</v>
      </c>
      <c r="V505" s="6">
        <f t="shared" si="167"/>
        <v>1.8498473279790237</v>
      </c>
      <c r="W505" s="6">
        <f t="shared" si="168"/>
        <v>0.6778368550222745</v>
      </c>
      <c r="X505" s="46">
        <v>0.003</v>
      </c>
      <c r="Y505" s="14">
        <f t="shared" si="157"/>
        <v>3.3676664636783586</v>
      </c>
      <c r="Z505" s="16">
        <v>141374.87907126732</v>
      </c>
      <c r="AA505" s="32">
        <f t="shared" si="160"/>
        <v>4761.034390548904</v>
      </c>
      <c r="AB505" s="35"/>
      <c r="AC505" s="2">
        <f t="shared" si="165"/>
        <v>633153232.1949981</v>
      </c>
      <c r="AD505" s="6">
        <f t="shared" si="153"/>
        <v>0.5339320907010456</v>
      </c>
      <c r="AE505" s="6">
        <f t="shared" si="154"/>
        <v>1.4571247402490768</v>
      </c>
      <c r="AF505" s="6">
        <f t="shared" si="155"/>
        <v>0.6482632941429727</v>
      </c>
      <c r="AG505" s="6">
        <f t="shared" si="156"/>
        <v>2.655073973439443</v>
      </c>
    </row>
    <row r="506" spans="1:33" ht="12.75">
      <c r="A506" s="1" t="s">
        <v>1012</v>
      </c>
      <c r="B506" s="1" t="s">
        <v>1013</v>
      </c>
      <c r="C506" s="2" t="s">
        <v>1005</v>
      </c>
      <c r="D506" s="1"/>
      <c r="E506" s="47">
        <v>402767784</v>
      </c>
      <c r="F506" s="18">
        <v>89.92</v>
      </c>
      <c r="G506" s="4">
        <f t="shared" si="158"/>
        <v>0.8992</v>
      </c>
      <c r="H506" s="47">
        <v>2142364.54</v>
      </c>
      <c r="I506" s="47">
        <v>175829.76</v>
      </c>
      <c r="J506" s="47">
        <v>97368.14</v>
      </c>
      <c r="K506" s="47">
        <v>85728.37</v>
      </c>
      <c r="L506" s="56">
        <f t="shared" si="151"/>
        <v>2501290.81</v>
      </c>
      <c r="M506" s="47">
        <v>4850166</v>
      </c>
      <c r="N506" s="47">
        <v>3306477.55</v>
      </c>
      <c r="O506" s="47">
        <v>0</v>
      </c>
      <c r="P506" s="5">
        <f t="shared" si="169"/>
        <v>8156643.55</v>
      </c>
      <c r="Q506" s="47">
        <v>879263</v>
      </c>
      <c r="R506" s="47">
        <v>80527</v>
      </c>
      <c r="S506" s="5">
        <f t="shared" si="150"/>
        <v>959790</v>
      </c>
      <c r="T506" s="5">
        <f t="shared" si="166"/>
        <v>11617724.36</v>
      </c>
      <c r="U506" s="6">
        <f t="shared" si="152"/>
        <v>0.23829860235296277</v>
      </c>
      <c r="V506" s="6">
        <f t="shared" si="167"/>
        <v>2.0251479572159625</v>
      </c>
      <c r="W506" s="6">
        <f t="shared" si="168"/>
        <v>0.6210255411093157</v>
      </c>
      <c r="X506" s="66"/>
      <c r="Y506" s="14">
        <f t="shared" si="157"/>
        <v>2.884472100678241</v>
      </c>
      <c r="Z506" s="16">
        <v>149558.3274414494</v>
      </c>
      <c r="AA506" s="32">
        <f t="shared" si="160"/>
        <v>4313.968229289618</v>
      </c>
      <c r="AB506" s="35"/>
      <c r="AC506" s="2">
        <f t="shared" si="165"/>
        <v>447917909.25266904</v>
      </c>
      <c r="AD506" s="6">
        <f t="shared" si="153"/>
        <v>0.5584261665654967</v>
      </c>
      <c r="AE506" s="6">
        <f t="shared" si="154"/>
        <v>1.8210130431285936</v>
      </c>
      <c r="AF506" s="6">
        <f t="shared" si="155"/>
        <v>0.19630003217933636</v>
      </c>
      <c r="AG506" s="6">
        <f t="shared" si="156"/>
        <v>2.5937173129298743</v>
      </c>
    </row>
    <row r="507" spans="1:33" ht="12.75">
      <c r="A507" s="1" t="s">
        <v>1014</v>
      </c>
      <c r="B507" s="1" t="s">
        <v>1015</v>
      </c>
      <c r="C507" s="2" t="s">
        <v>1005</v>
      </c>
      <c r="D507" s="1"/>
      <c r="E507" s="47">
        <v>228209322</v>
      </c>
      <c r="F507" s="18">
        <v>86.69</v>
      </c>
      <c r="G507" s="4">
        <f t="shared" si="158"/>
        <v>0.8669</v>
      </c>
      <c r="H507" s="47">
        <v>1266471.05</v>
      </c>
      <c r="I507" s="47">
        <v>103949.03</v>
      </c>
      <c r="J507" s="47">
        <v>0</v>
      </c>
      <c r="K507" s="47">
        <v>50653.44</v>
      </c>
      <c r="L507" s="56">
        <f t="shared" si="151"/>
        <v>1421073.52</v>
      </c>
      <c r="M507" s="47">
        <v>3320986</v>
      </c>
      <c r="N507" s="47">
        <v>1457341.44</v>
      </c>
      <c r="O507" s="47">
        <v>0</v>
      </c>
      <c r="P507" s="5">
        <f t="shared" si="169"/>
        <v>4778327.4399999995</v>
      </c>
      <c r="Q507" s="47">
        <v>2075213</v>
      </c>
      <c r="R507" s="47">
        <v>0</v>
      </c>
      <c r="S507" s="5">
        <f aca="true" t="shared" si="170" ref="S507:S538">Q507+R507</f>
        <v>2075213</v>
      </c>
      <c r="T507" s="5">
        <f t="shared" si="166"/>
        <v>8274613.959999999</v>
      </c>
      <c r="U507" s="6">
        <f t="shared" si="152"/>
        <v>0.909346288667384</v>
      </c>
      <c r="V507" s="6">
        <f t="shared" si="167"/>
        <v>2.0938353429751655</v>
      </c>
      <c r="W507" s="6">
        <f t="shared" si="168"/>
        <v>0.6227061662275128</v>
      </c>
      <c r="X507" s="46">
        <v>0.068</v>
      </c>
      <c r="Y507" s="14">
        <f t="shared" si="157"/>
        <v>3.557887797870062</v>
      </c>
      <c r="Z507" s="16">
        <v>113682.01133144477</v>
      </c>
      <c r="AA507" s="32">
        <f t="shared" si="160"/>
        <v>4044.6784095347343</v>
      </c>
      <c r="AB507" s="35"/>
      <c r="AC507" s="2">
        <f t="shared" si="165"/>
        <v>263247574.11466143</v>
      </c>
      <c r="AD507" s="6">
        <f t="shared" si="153"/>
        <v>0.5398239755026308</v>
      </c>
      <c r="AE507" s="6">
        <f t="shared" si="154"/>
        <v>1.815145858825171</v>
      </c>
      <c r="AF507" s="6">
        <f t="shared" si="155"/>
        <v>0.7883122976457553</v>
      </c>
      <c r="AG507" s="6">
        <f t="shared" si="156"/>
        <v>3.143282131973557</v>
      </c>
    </row>
    <row r="508" spans="1:33" ht="12.75">
      <c r="A508" s="1" t="s">
        <v>1016</v>
      </c>
      <c r="B508" s="1" t="s">
        <v>1017</v>
      </c>
      <c r="C508" s="2" t="s">
        <v>1005</v>
      </c>
      <c r="D508" s="1"/>
      <c r="E508" s="47">
        <v>222380196</v>
      </c>
      <c r="F508" s="18">
        <v>88.16</v>
      </c>
      <c r="G508" s="4">
        <f t="shared" si="158"/>
        <v>0.8815999999999999</v>
      </c>
      <c r="H508" s="47">
        <v>1172347.6</v>
      </c>
      <c r="I508" s="47">
        <v>96222.35</v>
      </c>
      <c r="J508" s="47">
        <v>53281.23</v>
      </c>
      <c r="K508" s="47">
        <v>46960.69</v>
      </c>
      <c r="L508" s="56">
        <f t="shared" si="151"/>
        <v>1368811.87</v>
      </c>
      <c r="M508" s="47">
        <v>2159538</v>
      </c>
      <c r="N508" s="47">
        <v>1784495.51</v>
      </c>
      <c r="O508" s="47">
        <v>0</v>
      </c>
      <c r="P508" s="5">
        <f t="shared" si="169"/>
        <v>3944033.51</v>
      </c>
      <c r="Q508" s="47">
        <v>854000</v>
      </c>
      <c r="R508" s="47">
        <v>22238</v>
      </c>
      <c r="S508" s="5">
        <f t="shared" si="170"/>
        <v>876238</v>
      </c>
      <c r="T508" s="5">
        <f t="shared" si="166"/>
        <v>6189083.38</v>
      </c>
      <c r="U508" s="6">
        <f t="shared" si="152"/>
        <v>0.3940269933029468</v>
      </c>
      <c r="V508" s="6">
        <f t="shared" si="167"/>
        <v>1.7735542916780231</v>
      </c>
      <c r="W508" s="6">
        <f t="shared" si="168"/>
        <v>0.6155277738850451</v>
      </c>
      <c r="X508" s="66"/>
      <c r="Y508" s="14">
        <f t="shared" si="157"/>
        <v>2.7831090588660152</v>
      </c>
      <c r="Z508" s="16">
        <v>190664.29961089493</v>
      </c>
      <c r="AA508" s="32">
        <f t="shared" si="160"/>
        <v>5306.395394494258</v>
      </c>
      <c r="AB508" s="35"/>
      <c r="AC508" s="2">
        <f t="shared" si="165"/>
        <v>252246138.83847553</v>
      </c>
      <c r="AD508" s="6">
        <f t="shared" si="153"/>
        <v>0.5426492854570557</v>
      </c>
      <c r="AE508" s="6">
        <f t="shared" si="154"/>
        <v>1.5635654635433451</v>
      </c>
      <c r="AF508" s="6">
        <f t="shared" si="155"/>
        <v>0.33855820506606615</v>
      </c>
      <c r="AG508" s="6">
        <f t="shared" si="156"/>
        <v>2.453588946296279</v>
      </c>
    </row>
    <row r="509" spans="1:33" ht="12.75">
      <c r="A509" s="1" t="s">
        <v>1018</v>
      </c>
      <c r="B509" s="1" t="s">
        <v>1019</v>
      </c>
      <c r="C509" s="2" t="s">
        <v>1005</v>
      </c>
      <c r="D509" s="1"/>
      <c r="E509" s="47">
        <v>232211730</v>
      </c>
      <c r="F509" s="18">
        <v>84.4</v>
      </c>
      <c r="G509" s="4">
        <f t="shared" si="158"/>
        <v>0.8440000000000001</v>
      </c>
      <c r="H509" s="47">
        <v>1260216.04</v>
      </c>
      <c r="I509" s="47">
        <v>103426.21</v>
      </c>
      <c r="J509" s="47">
        <v>57250.64</v>
      </c>
      <c r="K509" s="47">
        <v>50427.14</v>
      </c>
      <c r="L509" s="56">
        <f t="shared" si="151"/>
        <v>1471320.0299999998</v>
      </c>
      <c r="M509" s="47">
        <v>4489185.5</v>
      </c>
      <c r="N509" s="47">
        <v>0</v>
      </c>
      <c r="O509" s="47">
        <v>0</v>
      </c>
      <c r="P509" s="5">
        <f t="shared" si="169"/>
        <v>4489185.5</v>
      </c>
      <c r="Q509" s="47">
        <v>1094525</v>
      </c>
      <c r="R509" s="47">
        <v>69664</v>
      </c>
      <c r="S509" s="5">
        <f t="shared" si="170"/>
        <v>1164189</v>
      </c>
      <c r="T509" s="5">
        <f t="shared" si="166"/>
        <v>7124694.529999999</v>
      </c>
      <c r="U509" s="6">
        <f t="shared" si="152"/>
        <v>0.5013480585153902</v>
      </c>
      <c r="V509" s="6">
        <f t="shared" si="167"/>
        <v>1.9332294281602398</v>
      </c>
      <c r="W509" s="6">
        <f t="shared" si="168"/>
        <v>0.633611415754062</v>
      </c>
      <c r="X509" s="66"/>
      <c r="Y509" s="14">
        <f t="shared" si="157"/>
        <v>3.068188902429692</v>
      </c>
      <c r="Z509" s="16">
        <v>195121.15027829315</v>
      </c>
      <c r="AA509" s="32">
        <f t="shared" si="160"/>
        <v>5986.685479131753</v>
      </c>
      <c r="AB509" s="35"/>
      <c r="AC509" s="2">
        <f t="shared" si="165"/>
        <v>275132381.5165877</v>
      </c>
      <c r="AD509" s="6">
        <f t="shared" si="153"/>
        <v>0.5347680348964283</v>
      </c>
      <c r="AE509" s="6">
        <f t="shared" si="154"/>
        <v>1.6316456373672423</v>
      </c>
      <c r="AF509" s="6">
        <f t="shared" si="155"/>
        <v>0.39781758656205696</v>
      </c>
      <c r="AG509" s="6">
        <f t="shared" si="156"/>
        <v>2.58955143365066</v>
      </c>
    </row>
    <row r="510" spans="1:33" ht="12.75">
      <c r="A510" s="1" t="s">
        <v>1020</v>
      </c>
      <c r="B510" s="1" t="s">
        <v>1021</v>
      </c>
      <c r="C510" s="2" t="s">
        <v>1005</v>
      </c>
      <c r="D510" s="1"/>
      <c r="E510" s="47">
        <v>137762755</v>
      </c>
      <c r="F510" s="18">
        <v>89.38</v>
      </c>
      <c r="G510" s="4">
        <f t="shared" si="158"/>
        <v>0.8937999999999999</v>
      </c>
      <c r="H510" s="47">
        <v>705090.71</v>
      </c>
      <c r="I510" s="47">
        <v>57858.31</v>
      </c>
      <c r="J510" s="47">
        <v>32027.21</v>
      </c>
      <c r="K510" s="47">
        <v>28294.09</v>
      </c>
      <c r="L510" s="56">
        <f t="shared" si="151"/>
        <v>823270.32</v>
      </c>
      <c r="M510" s="47">
        <v>1739503</v>
      </c>
      <c r="N510" s="47">
        <v>687147.12</v>
      </c>
      <c r="O510" s="47">
        <v>0</v>
      </c>
      <c r="P510" s="5">
        <f t="shared" si="169"/>
        <v>2426650.12</v>
      </c>
      <c r="Q510" s="47">
        <v>899687</v>
      </c>
      <c r="R510" s="47">
        <v>2754.6</v>
      </c>
      <c r="S510" s="5">
        <f t="shared" si="170"/>
        <v>902441.6</v>
      </c>
      <c r="T510" s="5">
        <f t="shared" si="166"/>
        <v>4152362.04</v>
      </c>
      <c r="U510" s="6">
        <f t="shared" si="152"/>
        <v>0.6550693618169875</v>
      </c>
      <c r="V510" s="6">
        <f t="shared" si="167"/>
        <v>1.761470377098658</v>
      </c>
      <c r="W510" s="6">
        <f t="shared" si="168"/>
        <v>0.5976000697721238</v>
      </c>
      <c r="X510" s="66"/>
      <c r="Y510" s="14">
        <f t="shared" si="157"/>
        <v>3.0141398086877693</v>
      </c>
      <c r="Z510" s="16">
        <v>103860.68139963168</v>
      </c>
      <c r="AA510" s="32">
        <f t="shared" si="160"/>
        <v>3130.506143640672</v>
      </c>
      <c r="AB510" s="35"/>
      <c r="AC510" s="2">
        <f aca="true" t="shared" si="171" ref="AC510:AC518">E510/G510</f>
        <v>154131522.71201614</v>
      </c>
      <c r="AD510" s="6">
        <f t="shared" si="153"/>
        <v>0.5341349423623242</v>
      </c>
      <c r="AE510" s="6">
        <f t="shared" si="154"/>
        <v>1.57440222305078</v>
      </c>
      <c r="AF510" s="6">
        <f t="shared" si="155"/>
        <v>0.5837138206186424</v>
      </c>
      <c r="AG510" s="6">
        <f t="shared" si="156"/>
        <v>2.694038161005128</v>
      </c>
    </row>
    <row r="511" spans="1:33" ht="12.75">
      <c r="A511" s="1" t="s">
        <v>1022</v>
      </c>
      <c r="B511" s="1" t="s">
        <v>1023</v>
      </c>
      <c r="C511" s="2" t="s">
        <v>1005</v>
      </c>
      <c r="D511" s="1"/>
      <c r="E511" s="47">
        <v>347081254</v>
      </c>
      <c r="F511" s="18">
        <v>93.2</v>
      </c>
      <c r="G511" s="4">
        <f t="shared" si="158"/>
        <v>0.932</v>
      </c>
      <c r="H511" s="47">
        <v>1757977.7</v>
      </c>
      <c r="I511" s="47">
        <v>144288.85</v>
      </c>
      <c r="J511" s="47">
        <v>79908.21</v>
      </c>
      <c r="K511" s="47">
        <v>70311.69</v>
      </c>
      <c r="L511" s="56">
        <f t="shared" si="151"/>
        <v>2052486.45</v>
      </c>
      <c r="M511" s="47">
        <v>3336335</v>
      </c>
      <c r="N511" s="47">
        <v>2694841.59</v>
      </c>
      <c r="O511" s="47">
        <v>0</v>
      </c>
      <c r="P511" s="5">
        <f t="shared" si="169"/>
        <v>6031176.59</v>
      </c>
      <c r="Q511" s="47">
        <v>1357833</v>
      </c>
      <c r="R511" s="47">
        <v>104124</v>
      </c>
      <c r="S511" s="5">
        <f t="shared" si="170"/>
        <v>1461957</v>
      </c>
      <c r="T511" s="5">
        <f t="shared" si="166"/>
        <v>9545620.04</v>
      </c>
      <c r="U511" s="6">
        <f t="shared" si="152"/>
        <v>0.4212146242850673</v>
      </c>
      <c r="V511" s="6">
        <f t="shared" si="167"/>
        <v>1.737684337743</v>
      </c>
      <c r="W511" s="6">
        <f t="shared" si="168"/>
        <v>0.591356181397224</v>
      </c>
      <c r="X511" s="66"/>
      <c r="Y511" s="14">
        <f t="shared" si="157"/>
        <v>2.7502551434252913</v>
      </c>
      <c r="Z511" s="16">
        <v>142872.64644351465</v>
      </c>
      <c r="AA511" s="32">
        <f t="shared" si="160"/>
        <v>3929.362307360593</v>
      </c>
      <c r="AB511" s="35"/>
      <c r="AC511" s="2">
        <f t="shared" si="171"/>
        <v>372404778.96995705</v>
      </c>
      <c r="AD511" s="6">
        <f t="shared" si="153"/>
        <v>0.5511439610622129</v>
      </c>
      <c r="AE511" s="6">
        <f t="shared" si="154"/>
        <v>1.619521802776476</v>
      </c>
      <c r="AF511" s="6">
        <f t="shared" si="155"/>
        <v>0.3646121308527945</v>
      </c>
      <c r="AG511" s="6">
        <f t="shared" si="156"/>
        <v>2.5632377936723714</v>
      </c>
    </row>
    <row r="512" spans="1:33" ht="12.75">
      <c r="A512" s="1" t="s">
        <v>1024</v>
      </c>
      <c r="B512" s="1" t="s">
        <v>1025</v>
      </c>
      <c r="C512" s="2" t="s">
        <v>1005</v>
      </c>
      <c r="D512" s="1"/>
      <c r="E512" s="47">
        <v>430109307</v>
      </c>
      <c r="F512" s="18">
        <v>88.65</v>
      </c>
      <c r="G512" s="4">
        <f t="shared" si="158"/>
        <v>0.8865000000000001</v>
      </c>
      <c r="H512" s="47">
        <v>2286045.21</v>
      </c>
      <c r="I512" s="47">
        <v>187517.97</v>
      </c>
      <c r="J512" s="47">
        <v>0</v>
      </c>
      <c r="K512" s="47">
        <v>91896.62</v>
      </c>
      <c r="L512" s="56">
        <f t="shared" si="151"/>
        <v>2565459.8000000003</v>
      </c>
      <c r="M512" s="47">
        <v>4553052</v>
      </c>
      <c r="N512" s="47">
        <v>2507740.72</v>
      </c>
      <c r="O512" s="47">
        <v>0</v>
      </c>
      <c r="P512" s="5">
        <f t="shared" si="169"/>
        <v>7060792.720000001</v>
      </c>
      <c r="Q512" s="47">
        <v>2800434.78</v>
      </c>
      <c r="R512" s="47">
        <v>0</v>
      </c>
      <c r="S512" s="5">
        <f t="shared" si="170"/>
        <v>2800434.78</v>
      </c>
      <c r="T512" s="5">
        <f t="shared" si="166"/>
        <v>12426687.3</v>
      </c>
      <c r="U512" s="6">
        <f t="shared" si="152"/>
        <v>0.6510983916002543</v>
      </c>
      <c r="V512" s="6">
        <f t="shared" si="167"/>
        <v>1.6416275130730895</v>
      </c>
      <c r="W512" s="6">
        <f t="shared" si="168"/>
        <v>0.5964669348575617</v>
      </c>
      <c r="X512" s="46">
        <v>0.055</v>
      </c>
      <c r="Y512" s="14">
        <f t="shared" si="157"/>
        <v>2.8341928395309055</v>
      </c>
      <c r="Z512" s="16">
        <v>137427.39112739114</v>
      </c>
      <c r="AA512" s="32">
        <f t="shared" si="160"/>
        <v>3894.957278886651</v>
      </c>
      <c r="AB512" s="35"/>
      <c r="AC512" s="2">
        <f t="shared" si="171"/>
        <v>485176883.24873096</v>
      </c>
      <c r="AD512" s="6">
        <f t="shared" si="153"/>
        <v>0.5287679377512285</v>
      </c>
      <c r="AE512" s="6">
        <f t="shared" si="154"/>
        <v>1.455302790339294</v>
      </c>
      <c r="AF512" s="6">
        <f t="shared" si="155"/>
        <v>0.5771987241536254</v>
      </c>
      <c r="AG512" s="6">
        <f t="shared" si="156"/>
        <v>2.561269452244148</v>
      </c>
    </row>
    <row r="513" spans="1:33" ht="12.75">
      <c r="A513" s="1" t="s">
        <v>1026</v>
      </c>
      <c r="B513" s="1" t="s">
        <v>1027</v>
      </c>
      <c r="C513" s="2" t="s">
        <v>1005</v>
      </c>
      <c r="D513" s="1"/>
      <c r="E513" s="47">
        <v>861190038</v>
      </c>
      <c r="F513" s="18">
        <v>92.59</v>
      </c>
      <c r="G513" s="4">
        <f t="shared" si="158"/>
        <v>0.9259000000000001</v>
      </c>
      <c r="H513" s="47">
        <v>4328307.33</v>
      </c>
      <c r="I513" s="47">
        <v>355263.24</v>
      </c>
      <c r="J513" s="47">
        <v>0</v>
      </c>
      <c r="K513" s="47">
        <v>173009.72</v>
      </c>
      <c r="L513" s="56">
        <f t="shared" si="151"/>
        <v>4856580.29</v>
      </c>
      <c r="M513" s="47">
        <v>15224370</v>
      </c>
      <c r="N513" s="47">
        <v>0</v>
      </c>
      <c r="O513" s="47">
        <v>0</v>
      </c>
      <c r="P513" s="5">
        <f t="shared" si="169"/>
        <v>15224370</v>
      </c>
      <c r="Q513" s="47">
        <v>6838296</v>
      </c>
      <c r="R513" s="47">
        <v>86119</v>
      </c>
      <c r="S513" s="5">
        <f t="shared" si="170"/>
        <v>6924415</v>
      </c>
      <c r="T513" s="5">
        <f t="shared" si="166"/>
        <v>27005365.29</v>
      </c>
      <c r="U513" s="6">
        <f t="shared" si="152"/>
        <v>0.8040519158908339</v>
      </c>
      <c r="V513" s="6">
        <f t="shared" si="167"/>
        <v>1.7678293208496219</v>
      </c>
      <c r="W513" s="6">
        <f t="shared" si="168"/>
        <v>0.5639382802521458</v>
      </c>
      <c r="X513" s="66"/>
      <c r="Y513" s="14">
        <f t="shared" si="157"/>
        <v>3.135819516992601</v>
      </c>
      <c r="Z513" s="16">
        <v>134294.906255185</v>
      </c>
      <c r="AA513" s="32">
        <f t="shared" si="160"/>
        <v>4211.245880677008</v>
      </c>
      <c r="AB513" s="35"/>
      <c r="AC513" s="2">
        <f t="shared" si="171"/>
        <v>930111284.1559563</v>
      </c>
      <c r="AD513" s="6">
        <f t="shared" si="153"/>
        <v>0.5221504536854618</v>
      </c>
      <c r="AE513" s="6">
        <f t="shared" si="154"/>
        <v>1.6368331681746648</v>
      </c>
      <c r="AF513" s="6">
        <f t="shared" si="155"/>
        <v>0.7352126693318763</v>
      </c>
      <c r="AG513" s="6">
        <f t="shared" si="156"/>
        <v>2.90345529078345</v>
      </c>
    </row>
    <row r="514" spans="1:33" ht="12.75">
      <c r="A514" s="1" t="s">
        <v>1028</v>
      </c>
      <c r="B514" s="1" t="s">
        <v>1029</v>
      </c>
      <c r="C514" s="2" t="s">
        <v>1005</v>
      </c>
      <c r="D514" s="1"/>
      <c r="E514" s="47">
        <v>195476892</v>
      </c>
      <c r="F514" s="18">
        <v>83.17</v>
      </c>
      <c r="G514" s="4">
        <f t="shared" si="158"/>
        <v>0.8317</v>
      </c>
      <c r="H514" s="47">
        <v>1107436.2</v>
      </c>
      <c r="I514" s="47">
        <v>90891.96</v>
      </c>
      <c r="J514" s="47">
        <v>50335.22</v>
      </c>
      <c r="K514" s="47">
        <v>44318.26</v>
      </c>
      <c r="L514" s="56">
        <f t="shared" si="151"/>
        <v>1292981.64</v>
      </c>
      <c r="M514" s="47">
        <v>2702570.5</v>
      </c>
      <c r="N514" s="47">
        <v>1056210.17</v>
      </c>
      <c r="O514" s="47">
        <v>0</v>
      </c>
      <c r="P514" s="5">
        <f t="shared" si="169"/>
        <v>3758780.67</v>
      </c>
      <c r="Q514" s="47">
        <v>0</v>
      </c>
      <c r="R514" s="47">
        <v>0</v>
      </c>
      <c r="S514" s="5">
        <f t="shared" si="170"/>
        <v>0</v>
      </c>
      <c r="T514" s="5">
        <f t="shared" si="166"/>
        <v>5051762.31</v>
      </c>
      <c r="U514" s="6">
        <f t="shared" si="152"/>
        <v>0</v>
      </c>
      <c r="V514" s="6">
        <f t="shared" si="167"/>
        <v>1.9228772421857412</v>
      </c>
      <c r="W514" s="6">
        <f t="shared" si="168"/>
        <v>0.661449865900262</v>
      </c>
      <c r="X514" s="66"/>
      <c r="Y514" s="14">
        <f t="shared" si="157"/>
        <v>2.5843271080860033</v>
      </c>
      <c r="Z514" s="16">
        <v>175388.40048840048</v>
      </c>
      <c r="AA514" s="32">
        <f t="shared" si="160"/>
        <v>4532.609978260178</v>
      </c>
      <c r="AB514" s="35"/>
      <c r="AC514" s="2">
        <f t="shared" si="171"/>
        <v>235032934.95250693</v>
      </c>
      <c r="AD514" s="6">
        <f t="shared" si="153"/>
        <v>0.5501278534692479</v>
      </c>
      <c r="AE514" s="6">
        <f t="shared" si="154"/>
        <v>1.599257002325881</v>
      </c>
      <c r="AF514" s="6">
        <f t="shared" si="155"/>
        <v>0</v>
      </c>
      <c r="AG514" s="6">
        <f t="shared" si="156"/>
        <v>2.1493848557951285</v>
      </c>
    </row>
    <row r="515" spans="1:33" ht="12.75">
      <c r="A515" s="1" t="s">
        <v>1030</v>
      </c>
      <c r="B515" s="1" t="s">
        <v>1031</v>
      </c>
      <c r="C515" s="2" t="s">
        <v>1005</v>
      </c>
      <c r="D515" s="1"/>
      <c r="E515" s="47">
        <v>192975423</v>
      </c>
      <c r="F515" s="18">
        <v>93.68</v>
      </c>
      <c r="G515" s="4">
        <f t="shared" si="158"/>
        <v>0.9368000000000001</v>
      </c>
      <c r="H515" s="47">
        <v>971311.61</v>
      </c>
      <c r="I515" s="47">
        <v>79709.33</v>
      </c>
      <c r="J515" s="47">
        <v>44128.33</v>
      </c>
      <c r="K515" s="47">
        <v>38952.65</v>
      </c>
      <c r="L515" s="56">
        <f aca="true" t="shared" si="172" ref="L515:L568">SUM(H515:K515)</f>
        <v>1134101.92</v>
      </c>
      <c r="M515" s="47">
        <v>3053698.49</v>
      </c>
      <c r="N515" s="47">
        <v>0</v>
      </c>
      <c r="O515" s="47">
        <v>0</v>
      </c>
      <c r="P515" s="5">
        <f t="shared" si="169"/>
        <v>3053698.49</v>
      </c>
      <c r="Q515" s="47">
        <v>549965</v>
      </c>
      <c r="R515" s="47">
        <v>0</v>
      </c>
      <c r="S515" s="5">
        <f t="shared" si="170"/>
        <v>549965</v>
      </c>
      <c r="T515" s="5">
        <f t="shared" si="166"/>
        <v>4737765.41</v>
      </c>
      <c r="U515" s="6">
        <f aca="true" t="shared" si="173" ref="U515:U568">(S515/E515)*100</f>
        <v>0.28499225002346545</v>
      </c>
      <c r="V515" s="6">
        <f t="shared" si="167"/>
        <v>1.5824287064783376</v>
      </c>
      <c r="W515" s="6">
        <f t="shared" si="168"/>
        <v>0.5876924130385246</v>
      </c>
      <c r="X515" s="66"/>
      <c r="Y515" s="14">
        <f t="shared" si="157"/>
        <v>2.4551133695403276</v>
      </c>
      <c r="Z515" s="16">
        <v>98408.53333333334</v>
      </c>
      <c r="AA515" s="32">
        <f t="shared" si="160"/>
        <v>2416.041058635217</v>
      </c>
      <c r="AB515" s="35"/>
      <c r="AC515" s="2">
        <f t="shared" si="171"/>
        <v>205994260.24765158</v>
      </c>
      <c r="AD515" s="6">
        <f aca="true" t="shared" si="174" ref="AD515:AD568">(L515/AC515)*100</f>
        <v>0.5505502525344899</v>
      </c>
      <c r="AE515" s="6">
        <f aca="true" t="shared" si="175" ref="AE515:AE568">(P515/AC515)*100</f>
        <v>1.4824192122289066</v>
      </c>
      <c r="AF515" s="6">
        <f aca="true" t="shared" si="176" ref="AF515:AF568">(Q515/AC515)*100</f>
        <v>0.2669807398219824</v>
      </c>
      <c r="AG515" s="6">
        <f aca="true" t="shared" si="177" ref="AG515:AG568">(T515/AC515)*100</f>
        <v>2.299950204585379</v>
      </c>
    </row>
    <row r="516" spans="1:33" ht="12.75">
      <c r="A516" s="1" t="s">
        <v>1032</v>
      </c>
      <c r="B516" s="1" t="s">
        <v>1033</v>
      </c>
      <c r="C516" s="2" t="s">
        <v>1005</v>
      </c>
      <c r="D516" s="1"/>
      <c r="E516" s="47">
        <v>365792444</v>
      </c>
      <c r="F516" s="18">
        <v>90.53</v>
      </c>
      <c r="G516" s="4">
        <f t="shared" si="158"/>
        <v>0.9053</v>
      </c>
      <c r="H516" s="47">
        <v>1919315.56</v>
      </c>
      <c r="I516" s="47">
        <v>157533.56</v>
      </c>
      <c r="J516" s="47">
        <v>87242.95</v>
      </c>
      <c r="K516" s="47">
        <v>76751.37</v>
      </c>
      <c r="L516" s="56">
        <f t="shared" si="172"/>
        <v>2240843.4400000004</v>
      </c>
      <c r="M516" s="47">
        <v>7416910</v>
      </c>
      <c r="N516" s="47">
        <v>0</v>
      </c>
      <c r="O516" s="47">
        <v>0</v>
      </c>
      <c r="P516" s="5">
        <f t="shared" si="169"/>
        <v>7416910</v>
      </c>
      <c r="Q516" s="47">
        <v>2504757.66</v>
      </c>
      <c r="R516" s="47">
        <v>0</v>
      </c>
      <c r="S516" s="5">
        <f t="shared" si="170"/>
        <v>2504757.66</v>
      </c>
      <c r="T516" s="5">
        <f t="shared" si="166"/>
        <v>12162511.100000001</v>
      </c>
      <c r="U516" s="6">
        <f t="shared" si="173"/>
        <v>0.6847483323083623</v>
      </c>
      <c r="V516" s="6">
        <f t="shared" si="167"/>
        <v>2.0276279955088414</v>
      </c>
      <c r="W516" s="6">
        <f t="shared" si="168"/>
        <v>0.6125997069529409</v>
      </c>
      <c r="X516" s="66"/>
      <c r="Y516" s="14">
        <f aca="true" t="shared" si="178" ref="Y516:Y568">((T516/E516)*100)-X516</f>
        <v>3.324976034770145</v>
      </c>
      <c r="Z516" s="16">
        <v>124704.46808510639</v>
      </c>
      <c r="AA516" s="32">
        <f t="shared" si="160"/>
        <v>4146.393678117372</v>
      </c>
      <c r="AB516" s="35"/>
      <c r="AC516" s="2">
        <f t="shared" si="171"/>
        <v>404056604.44051695</v>
      </c>
      <c r="AD516" s="6">
        <f t="shared" si="174"/>
        <v>0.5545865147044974</v>
      </c>
      <c r="AE516" s="6">
        <f t="shared" si="175"/>
        <v>1.835611624334154</v>
      </c>
      <c r="AF516" s="6">
        <f t="shared" si="176"/>
        <v>0.6199026652387604</v>
      </c>
      <c r="AG516" s="6">
        <f t="shared" si="177"/>
        <v>3.010100804277412</v>
      </c>
    </row>
    <row r="517" spans="1:33" ht="12.75">
      <c r="A517" s="1" t="s">
        <v>1034</v>
      </c>
      <c r="B517" s="1" t="s">
        <v>1035</v>
      </c>
      <c r="C517" s="2" t="s">
        <v>1005</v>
      </c>
      <c r="D517" s="1"/>
      <c r="E517" s="47">
        <v>116306411</v>
      </c>
      <c r="F517" s="18">
        <v>93.06</v>
      </c>
      <c r="G517" s="4">
        <f aca="true" t="shared" si="179" ref="G517:G548">F517/100</f>
        <v>0.9306</v>
      </c>
      <c r="H517" s="47">
        <v>597253.89</v>
      </c>
      <c r="I517" s="47">
        <v>49022.45</v>
      </c>
      <c r="J517" s="47">
        <v>0</v>
      </c>
      <c r="K517" s="47">
        <v>23872.9</v>
      </c>
      <c r="L517" s="56">
        <f t="shared" si="172"/>
        <v>670149.24</v>
      </c>
      <c r="M517" s="47">
        <v>1549320.5</v>
      </c>
      <c r="N517" s="47">
        <v>672666.86</v>
      </c>
      <c r="O517" s="47">
        <v>0</v>
      </c>
      <c r="P517" s="5">
        <f t="shared" si="169"/>
        <v>2221987.36</v>
      </c>
      <c r="Q517" s="47">
        <v>1139085</v>
      </c>
      <c r="R517" s="47">
        <v>0</v>
      </c>
      <c r="S517" s="5">
        <f t="shared" si="170"/>
        <v>1139085</v>
      </c>
      <c r="T517" s="5">
        <f aca="true" t="shared" si="180" ref="T517:T548">L517+P517+S517</f>
        <v>4031221.5999999996</v>
      </c>
      <c r="U517" s="6">
        <f t="shared" si="173"/>
        <v>0.979382813213968</v>
      </c>
      <c r="V517" s="6">
        <f t="shared" si="167"/>
        <v>1.910459914372218</v>
      </c>
      <c r="W517" s="6">
        <f t="shared" si="168"/>
        <v>0.576192863521513</v>
      </c>
      <c r="X517" s="66"/>
      <c r="Y517" s="14">
        <f t="shared" si="178"/>
        <v>3.466035591107699</v>
      </c>
      <c r="Z517" s="16">
        <v>128554.74406991262</v>
      </c>
      <c r="AA517" s="32">
        <f t="shared" si="160"/>
        <v>4455.7531835205855</v>
      </c>
      <c r="AB517" s="35"/>
      <c r="AC517" s="2">
        <f t="shared" si="171"/>
        <v>124980024.71523748</v>
      </c>
      <c r="AD517" s="6">
        <f t="shared" si="174"/>
        <v>0.53620507879312</v>
      </c>
      <c r="AE517" s="6">
        <f t="shared" si="175"/>
        <v>1.7778739963147858</v>
      </c>
      <c r="AF517" s="6">
        <f t="shared" si="176"/>
        <v>0.9114136459769187</v>
      </c>
      <c r="AG517" s="6">
        <f t="shared" si="177"/>
        <v>3.2254927210848243</v>
      </c>
    </row>
    <row r="518" spans="1:33" ht="12.75">
      <c r="A518" s="1" t="s">
        <v>1036</v>
      </c>
      <c r="B518" s="1" t="s">
        <v>1037</v>
      </c>
      <c r="C518" s="2" t="s">
        <v>1005</v>
      </c>
      <c r="D518" s="1"/>
      <c r="E518" s="47">
        <v>127709266</v>
      </c>
      <c r="F518" s="18">
        <v>93.62</v>
      </c>
      <c r="G518" s="4">
        <f t="shared" si="179"/>
        <v>0.9362</v>
      </c>
      <c r="H518" s="47">
        <v>648441.84</v>
      </c>
      <c r="I518" s="47">
        <v>53218.95</v>
      </c>
      <c r="J518" s="47">
        <v>29461.91</v>
      </c>
      <c r="K518" s="47">
        <v>25992.48</v>
      </c>
      <c r="L518" s="56">
        <f t="shared" si="172"/>
        <v>757115.1799999999</v>
      </c>
      <c r="M518" s="47">
        <v>0</v>
      </c>
      <c r="N518" s="47">
        <v>2197057.54</v>
      </c>
      <c r="O518" s="47">
        <v>0</v>
      </c>
      <c r="P518" s="5">
        <f t="shared" si="169"/>
        <v>2197057.54</v>
      </c>
      <c r="Q518" s="47">
        <v>277000</v>
      </c>
      <c r="R518" s="47">
        <v>0</v>
      </c>
      <c r="S518" s="5">
        <f t="shared" si="170"/>
        <v>277000</v>
      </c>
      <c r="T518" s="5">
        <f t="shared" si="180"/>
        <v>3231172.7199999997</v>
      </c>
      <c r="U518" s="6">
        <f t="shared" si="173"/>
        <v>0.21689890536212147</v>
      </c>
      <c r="V518" s="6">
        <f t="shared" si="167"/>
        <v>1.720358756114063</v>
      </c>
      <c r="W518" s="6">
        <f t="shared" si="168"/>
        <v>0.5928427934117169</v>
      </c>
      <c r="X518" s="66"/>
      <c r="Y518" s="14">
        <f t="shared" si="178"/>
        <v>2.5301004548879016</v>
      </c>
      <c r="Z518" s="16">
        <v>123270.40462427746</v>
      </c>
      <c r="AA518" s="32">
        <f t="shared" si="160"/>
        <v>3118.865068141001</v>
      </c>
      <c r="AB518" s="35"/>
      <c r="AC518" s="2">
        <f t="shared" si="171"/>
        <v>136412375.5607776</v>
      </c>
      <c r="AD518" s="6">
        <f t="shared" si="174"/>
        <v>0.5550194231920493</v>
      </c>
      <c r="AE518" s="6">
        <f t="shared" si="175"/>
        <v>1.6105998674739856</v>
      </c>
      <c r="AF518" s="6">
        <f t="shared" si="176"/>
        <v>0.20306075520001815</v>
      </c>
      <c r="AG518" s="6">
        <f t="shared" si="177"/>
        <v>2.368680045866053</v>
      </c>
    </row>
    <row r="519" spans="1:33" ht="12.75">
      <c r="A519" s="1" t="s">
        <v>1038</v>
      </c>
      <c r="B519" s="1" t="s">
        <v>1039</v>
      </c>
      <c r="C519" s="2" t="s">
        <v>1005</v>
      </c>
      <c r="D519" s="1"/>
      <c r="E519" s="47">
        <v>1174474763</v>
      </c>
      <c r="F519" s="18">
        <v>62.07</v>
      </c>
      <c r="G519" s="4">
        <f t="shared" si="179"/>
        <v>0.6207</v>
      </c>
      <c r="H519" s="47">
        <v>8768393.96</v>
      </c>
      <c r="I519" s="47">
        <v>0</v>
      </c>
      <c r="J519" s="47">
        <v>0</v>
      </c>
      <c r="K519" s="47">
        <v>350958.56</v>
      </c>
      <c r="L519" s="56">
        <f t="shared" si="172"/>
        <v>9119352.520000001</v>
      </c>
      <c r="M519" s="47">
        <v>29542353</v>
      </c>
      <c r="N519" s="47">
        <v>0</v>
      </c>
      <c r="O519" s="47">
        <v>0</v>
      </c>
      <c r="P519" s="5">
        <f t="shared" si="169"/>
        <v>29542353</v>
      </c>
      <c r="Q519" s="47">
        <v>8279925.69</v>
      </c>
      <c r="R519" s="47">
        <v>234126.61</v>
      </c>
      <c r="S519" s="5">
        <f t="shared" si="170"/>
        <v>8514052.3</v>
      </c>
      <c r="T519" s="5">
        <f t="shared" si="180"/>
        <v>47175757.82000001</v>
      </c>
      <c r="U519" s="6">
        <f t="shared" si="173"/>
        <v>0.7249242442853582</v>
      </c>
      <c r="V519" s="6">
        <f t="shared" si="167"/>
        <v>2.5153672033393875</v>
      </c>
      <c r="W519" s="6">
        <f t="shared" si="168"/>
        <v>0.7764621946159265</v>
      </c>
      <c r="X519" s="66"/>
      <c r="Y519" s="14">
        <f t="shared" si="178"/>
        <v>4.016753642240673</v>
      </c>
      <c r="Z519" s="16">
        <v>163784.58359821996</v>
      </c>
      <c r="AA519" s="32">
        <f t="shared" si="160"/>
        <v>6578.82322711022</v>
      </c>
      <c r="AB519" s="35"/>
      <c r="AC519" s="2">
        <f>E519/G519</f>
        <v>1892177804.092154</v>
      </c>
      <c r="AD519" s="6">
        <f t="shared" si="174"/>
        <v>0.4819500841981056</v>
      </c>
      <c r="AE519" s="6">
        <f t="shared" si="175"/>
        <v>1.5612884231127577</v>
      </c>
      <c r="AF519" s="6">
        <f t="shared" si="176"/>
        <v>0.43758708468587165</v>
      </c>
      <c r="AG519" s="6">
        <f t="shared" si="177"/>
        <v>2.4931989857387853</v>
      </c>
    </row>
    <row r="520" spans="1:33" ht="12.75">
      <c r="A520" s="1" t="s">
        <v>1040</v>
      </c>
      <c r="B520" s="1" t="s">
        <v>1041</v>
      </c>
      <c r="C520" s="2" t="s">
        <v>1005</v>
      </c>
      <c r="D520" s="1"/>
      <c r="E520" s="47">
        <v>161974632</v>
      </c>
      <c r="F520" s="18">
        <v>80.64</v>
      </c>
      <c r="G520" s="4">
        <f t="shared" si="179"/>
        <v>0.8064</v>
      </c>
      <c r="H520" s="47">
        <v>943435.29</v>
      </c>
      <c r="I520" s="47">
        <v>77433.9</v>
      </c>
      <c r="J520" s="47">
        <v>0</v>
      </c>
      <c r="K520" s="47">
        <v>37735.75</v>
      </c>
      <c r="L520" s="56">
        <f t="shared" si="172"/>
        <v>1058604.94</v>
      </c>
      <c r="M520" s="47">
        <v>2365309.5</v>
      </c>
      <c r="N520" s="47">
        <v>1251743.29</v>
      </c>
      <c r="O520" s="47">
        <v>0</v>
      </c>
      <c r="P520" s="5">
        <f t="shared" si="169"/>
        <v>3617052.79</v>
      </c>
      <c r="Q520" s="47">
        <v>1678329</v>
      </c>
      <c r="R520" s="47">
        <v>0</v>
      </c>
      <c r="S520" s="5">
        <f t="shared" si="170"/>
        <v>1678329</v>
      </c>
      <c r="T520" s="5">
        <f t="shared" si="180"/>
        <v>6353986.73</v>
      </c>
      <c r="U520" s="6">
        <f t="shared" si="173"/>
        <v>1.0361678117595599</v>
      </c>
      <c r="V520" s="6">
        <f t="shared" si="167"/>
        <v>2.2330983224582974</v>
      </c>
      <c r="W520" s="6">
        <f t="shared" si="168"/>
        <v>0.6535621825027513</v>
      </c>
      <c r="X520" s="46">
        <v>0.003</v>
      </c>
      <c r="Y520" s="14">
        <f t="shared" si="178"/>
        <v>3.9198283167206083</v>
      </c>
      <c r="Z520" s="16">
        <v>109295.78947368421</v>
      </c>
      <c r="AA520" s="32">
        <f t="shared" si="160"/>
        <v>4284.207304772815</v>
      </c>
      <c r="AB520" s="35"/>
      <c r="AC520" s="2">
        <f aca="true" t="shared" si="181" ref="AC520:AC529">E520/G520</f>
        <v>200861398.80952382</v>
      </c>
      <c r="AD520" s="6">
        <f t="shared" si="174"/>
        <v>0.5270325439702187</v>
      </c>
      <c r="AE520" s="6">
        <f t="shared" si="175"/>
        <v>1.8007704872303707</v>
      </c>
      <c r="AF520" s="6">
        <f t="shared" si="176"/>
        <v>0.8355657234029092</v>
      </c>
      <c r="AG520" s="6">
        <f t="shared" si="177"/>
        <v>3.163368754603499</v>
      </c>
    </row>
    <row r="521" spans="1:33" ht="12.75">
      <c r="A521" s="1" t="s">
        <v>1042</v>
      </c>
      <c r="B521" s="1" t="s">
        <v>1043</v>
      </c>
      <c r="C521" s="2" t="s">
        <v>1005</v>
      </c>
      <c r="D521" s="1"/>
      <c r="E521" s="47">
        <v>239680757</v>
      </c>
      <c r="F521" s="18">
        <v>83.56</v>
      </c>
      <c r="G521" s="4">
        <f t="shared" si="179"/>
        <v>0.8356</v>
      </c>
      <c r="H521" s="47">
        <v>1366847.31</v>
      </c>
      <c r="I521" s="47">
        <v>112187.99</v>
      </c>
      <c r="J521" s="47">
        <v>62133.94</v>
      </c>
      <c r="K521" s="47">
        <v>54647.7</v>
      </c>
      <c r="L521" s="56">
        <f t="shared" si="172"/>
        <v>1595816.94</v>
      </c>
      <c r="M521" s="47">
        <v>2389384.5</v>
      </c>
      <c r="N521" s="47">
        <v>2358140.63</v>
      </c>
      <c r="O521" s="47">
        <v>0</v>
      </c>
      <c r="P521" s="5">
        <f t="shared" si="169"/>
        <v>4747525.13</v>
      </c>
      <c r="Q521" s="47">
        <v>1307638.33</v>
      </c>
      <c r="R521" s="47">
        <v>0</v>
      </c>
      <c r="S521" s="5">
        <f t="shared" si="170"/>
        <v>1307638.33</v>
      </c>
      <c r="T521" s="5">
        <f t="shared" si="180"/>
        <v>7650980.4</v>
      </c>
      <c r="U521" s="6">
        <f t="shared" si="173"/>
        <v>0.5455750166877186</v>
      </c>
      <c r="V521" s="6">
        <f t="shared" si="167"/>
        <v>1.9807702501540414</v>
      </c>
      <c r="W521" s="6">
        <f t="shared" si="168"/>
        <v>0.6658093707539483</v>
      </c>
      <c r="X521" s="66"/>
      <c r="Y521" s="14">
        <f t="shared" si="178"/>
        <v>3.1921546375957086</v>
      </c>
      <c r="Z521" s="16">
        <v>122986.01123595505</v>
      </c>
      <c r="AA521" s="32">
        <f t="shared" si="160"/>
        <v>3925.9036612625187</v>
      </c>
      <c r="AB521" s="35"/>
      <c r="AC521" s="2">
        <f t="shared" si="181"/>
        <v>286836712.5418861</v>
      </c>
      <c r="AD521" s="6">
        <f t="shared" si="174"/>
        <v>0.5563503102019991</v>
      </c>
      <c r="AE521" s="6">
        <f t="shared" si="175"/>
        <v>1.655131621028717</v>
      </c>
      <c r="AF521" s="6">
        <f t="shared" si="176"/>
        <v>0.45588248394425757</v>
      </c>
      <c r="AG521" s="6">
        <f t="shared" si="177"/>
        <v>2.6673644151749736</v>
      </c>
    </row>
    <row r="522" spans="1:33" ht="12.75">
      <c r="A522" s="1" t="s">
        <v>1044</v>
      </c>
      <c r="B522" s="1" t="s">
        <v>1045</v>
      </c>
      <c r="C522" s="2" t="s">
        <v>1005</v>
      </c>
      <c r="D522" s="1"/>
      <c r="E522" s="47">
        <v>76837133</v>
      </c>
      <c r="F522" s="18">
        <v>90.39</v>
      </c>
      <c r="G522" s="4">
        <f t="shared" si="179"/>
        <v>0.9039</v>
      </c>
      <c r="H522" s="47">
        <v>403196.96</v>
      </c>
      <c r="I522" s="47">
        <v>33087.98</v>
      </c>
      <c r="J522" s="47">
        <v>18318.6</v>
      </c>
      <c r="K522" s="47">
        <v>16163.58</v>
      </c>
      <c r="L522" s="56">
        <f t="shared" si="172"/>
        <v>470767.12</v>
      </c>
      <c r="M522" s="47">
        <v>0</v>
      </c>
      <c r="N522" s="47">
        <v>1541663.78</v>
      </c>
      <c r="O522" s="47">
        <v>0</v>
      </c>
      <c r="P522" s="5">
        <f t="shared" si="169"/>
        <v>1541663.78</v>
      </c>
      <c r="Q522" s="47">
        <v>375993</v>
      </c>
      <c r="R522" s="47">
        <v>0</v>
      </c>
      <c r="S522" s="5">
        <f t="shared" si="170"/>
        <v>375993</v>
      </c>
      <c r="T522" s="5">
        <f t="shared" si="180"/>
        <v>2388423.9</v>
      </c>
      <c r="U522" s="6">
        <f t="shared" si="173"/>
        <v>0.48933762273509085</v>
      </c>
      <c r="V522" s="6">
        <f t="shared" si="167"/>
        <v>2.006404611686904</v>
      </c>
      <c r="W522" s="6">
        <f t="shared" si="168"/>
        <v>0.6126817875935063</v>
      </c>
      <c r="X522" s="66"/>
      <c r="Y522" s="14">
        <f t="shared" si="178"/>
        <v>3.1084240220155013</v>
      </c>
      <c r="Z522" s="16">
        <v>112174.55357142857</v>
      </c>
      <c r="AA522" s="32">
        <f aca="true" t="shared" si="182" ref="AA522:AA568">(Z522/100)*Y522</f>
        <v>3486.8607698029327</v>
      </c>
      <c r="AB522" s="35"/>
      <c r="AC522" s="2">
        <f t="shared" si="181"/>
        <v>85006231.88405797</v>
      </c>
      <c r="AD522" s="6">
        <f t="shared" si="174"/>
        <v>0.5538030678057704</v>
      </c>
      <c r="AE522" s="6">
        <f t="shared" si="175"/>
        <v>1.8135891285037924</v>
      </c>
      <c r="AF522" s="6">
        <f t="shared" si="176"/>
        <v>0.4423122771902486</v>
      </c>
      <c r="AG522" s="6">
        <f t="shared" si="177"/>
        <v>2.809704473499812</v>
      </c>
    </row>
    <row r="523" spans="1:33" ht="12.75">
      <c r="A523" s="1" t="s">
        <v>1046</v>
      </c>
      <c r="B523" s="1" t="s">
        <v>1047</v>
      </c>
      <c r="C523" s="2" t="s">
        <v>1005</v>
      </c>
      <c r="D523" s="1"/>
      <c r="E523" s="47">
        <v>1388179728</v>
      </c>
      <c r="F523" s="18">
        <v>85.86</v>
      </c>
      <c r="G523" s="4">
        <f t="shared" si="179"/>
        <v>0.8586</v>
      </c>
      <c r="H523" s="47">
        <v>7319720.36</v>
      </c>
      <c r="I523" s="47">
        <v>600125.58</v>
      </c>
      <c r="J523" s="47">
        <v>0</v>
      </c>
      <c r="K523" s="47">
        <v>295761.89</v>
      </c>
      <c r="L523" s="56">
        <f t="shared" si="172"/>
        <v>8215607.83</v>
      </c>
      <c r="M523" s="47">
        <v>27077128.5</v>
      </c>
      <c r="N523" s="47">
        <v>0</v>
      </c>
      <c r="O523" s="47">
        <v>0</v>
      </c>
      <c r="P523" s="5">
        <f t="shared" si="169"/>
        <v>27077128.5</v>
      </c>
      <c r="Q523" s="47">
        <v>7905589</v>
      </c>
      <c r="R523" s="47">
        <v>138817</v>
      </c>
      <c r="S523" s="5">
        <f t="shared" si="170"/>
        <v>8044406</v>
      </c>
      <c r="T523" s="5">
        <f t="shared" si="180"/>
        <v>43337142.33</v>
      </c>
      <c r="U523" s="6">
        <f t="shared" si="173"/>
        <v>0.5794931187757555</v>
      </c>
      <c r="V523" s="6">
        <f t="shared" si="167"/>
        <v>1.9505491943043272</v>
      </c>
      <c r="W523" s="6">
        <f t="shared" si="168"/>
        <v>0.5918259476268622</v>
      </c>
      <c r="X523" s="46">
        <v>0.0073</v>
      </c>
      <c r="Y523" s="14">
        <f t="shared" si="178"/>
        <v>3.114568260706945</v>
      </c>
      <c r="Z523" s="16">
        <v>119126.05619768832</v>
      </c>
      <c r="AA523" s="32">
        <f t="shared" si="182"/>
        <v>3710.262336565119</v>
      </c>
      <c r="AB523" s="35"/>
      <c r="AC523" s="2">
        <f t="shared" si="181"/>
        <v>1616794465.408805</v>
      </c>
      <c r="AD523" s="6">
        <f t="shared" si="174"/>
        <v>0.5081417586324241</v>
      </c>
      <c r="AE523" s="6">
        <f t="shared" si="175"/>
        <v>1.6747415382296953</v>
      </c>
      <c r="AF523" s="6">
        <f t="shared" si="176"/>
        <v>0.4889668519493033</v>
      </c>
      <c r="AG523" s="6">
        <f t="shared" si="177"/>
        <v>2.680436088642983</v>
      </c>
    </row>
    <row r="524" spans="1:33" ht="12.75">
      <c r="A524" s="1" t="s">
        <v>1048</v>
      </c>
      <c r="B524" s="1" t="s">
        <v>1049</v>
      </c>
      <c r="C524" s="2" t="s">
        <v>1005</v>
      </c>
      <c r="D524" s="1"/>
      <c r="E524" s="47">
        <v>2445352</v>
      </c>
      <c r="F524" s="18">
        <v>95</v>
      </c>
      <c r="G524" s="4">
        <f t="shared" si="179"/>
        <v>0.95</v>
      </c>
      <c r="H524" s="47">
        <v>11857.33</v>
      </c>
      <c r="I524" s="47">
        <v>1098.25</v>
      </c>
      <c r="J524" s="47">
        <v>608.28</v>
      </c>
      <c r="K524" s="47">
        <v>534.71</v>
      </c>
      <c r="L524" s="56">
        <f t="shared" si="172"/>
        <v>14098.57</v>
      </c>
      <c r="M524" s="47">
        <v>0</v>
      </c>
      <c r="N524" s="47">
        <v>23309.97</v>
      </c>
      <c r="O524" s="47">
        <v>0</v>
      </c>
      <c r="P524" s="5">
        <f t="shared" si="169"/>
        <v>23309.97</v>
      </c>
      <c r="Q524" s="47">
        <v>0</v>
      </c>
      <c r="R524" s="47">
        <v>0</v>
      </c>
      <c r="S524" s="5">
        <f t="shared" si="170"/>
        <v>0</v>
      </c>
      <c r="T524" s="5">
        <f t="shared" si="180"/>
        <v>37408.54</v>
      </c>
      <c r="U524" s="6">
        <f t="shared" si="173"/>
        <v>0</v>
      </c>
      <c r="V524" s="6">
        <f t="shared" si="167"/>
        <v>0.9532357713736102</v>
      </c>
      <c r="W524" s="6">
        <f t="shared" si="168"/>
        <v>0.5765456261511634</v>
      </c>
      <c r="X524" s="66"/>
      <c r="Y524" s="14">
        <f t="shared" si="178"/>
        <v>1.5297813975247736</v>
      </c>
      <c r="Z524" s="16">
        <v>88937.5</v>
      </c>
      <c r="AA524" s="32">
        <f t="shared" si="182"/>
        <v>1360.5493304235956</v>
      </c>
      <c r="AB524" s="35"/>
      <c r="AC524" s="2">
        <f t="shared" si="181"/>
        <v>2574054.736842105</v>
      </c>
      <c r="AD524" s="6">
        <f t="shared" si="174"/>
        <v>0.5477183448436053</v>
      </c>
      <c r="AE524" s="6">
        <f t="shared" si="175"/>
        <v>0.9055739828049296</v>
      </c>
      <c r="AF524" s="6">
        <f t="shared" si="176"/>
        <v>0</v>
      </c>
      <c r="AG524" s="6">
        <f t="shared" si="177"/>
        <v>1.453292327648535</v>
      </c>
    </row>
    <row r="525" spans="1:33" ht="12.75">
      <c r="A525" s="1" t="s">
        <v>1050</v>
      </c>
      <c r="B525" s="1" t="s">
        <v>1051</v>
      </c>
      <c r="C525" s="2" t="s">
        <v>1005</v>
      </c>
      <c r="D525" s="1"/>
      <c r="E525" s="47">
        <v>568666965</v>
      </c>
      <c r="F525" s="18">
        <v>84.43</v>
      </c>
      <c r="G525" s="4">
        <f t="shared" si="179"/>
        <v>0.8443</v>
      </c>
      <c r="H525" s="47">
        <v>3183271.68</v>
      </c>
      <c r="I525" s="47">
        <v>261272.24</v>
      </c>
      <c r="J525" s="47">
        <v>144664.93</v>
      </c>
      <c r="K525" s="47">
        <v>127521.12</v>
      </c>
      <c r="L525" s="56">
        <f t="shared" si="172"/>
        <v>3716729.97</v>
      </c>
      <c r="M525" s="47">
        <v>0</v>
      </c>
      <c r="N525" s="47">
        <v>12035155.54</v>
      </c>
      <c r="O525" s="47">
        <v>0</v>
      </c>
      <c r="P525" s="5">
        <f t="shared" si="169"/>
        <v>12035155.54</v>
      </c>
      <c r="Q525" s="47">
        <v>1748905</v>
      </c>
      <c r="R525" s="47">
        <v>0</v>
      </c>
      <c r="S525" s="5">
        <f t="shared" si="170"/>
        <v>1748905</v>
      </c>
      <c r="T525" s="5">
        <f t="shared" si="180"/>
        <v>17500790.509999998</v>
      </c>
      <c r="U525" s="6">
        <f t="shared" si="173"/>
        <v>0.3075446803912726</v>
      </c>
      <c r="V525" s="6">
        <f t="shared" si="167"/>
        <v>2.1163802859552425</v>
      </c>
      <c r="W525" s="6">
        <f t="shared" si="168"/>
        <v>0.6535864044784103</v>
      </c>
      <c r="X525" s="66"/>
      <c r="Y525" s="14">
        <f t="shared" si="178"/>
        <v>3.0775113708249253</v>
      </c>
      <c r="Z525" s="16">
        <v>136566.2085376406</v>
      </c>
      <c r="AA525" s="32">
        <f t="shared" si="182"/>
        <v>4202.84059645037</v>
      </c>
      <c r="AB525" s="35"/>
      <c r="AC525" s="2">
        <f t="shared" si="181"/>
        <v>673536616.1317067</v>
      </c>
      <c r="AD525" s="6">
        <f t="shared" si="174"/>
        <v>0.5518230013011218</v>
      </c>
      <c r="AE525" s="6">
        <f t="shared" si="175"/>
        <v>1.7868598754320113</v>
      </c>
      <c r="AF525" s="6">
        <f t="shared" si="176"/>
        <v>0.25965997365435145</v>
      </c>
      <c r="AG525" s="6">
        <f t="shared" si="177"/>
        <v>2.5983428503874846</v>
      </c>
    </row>
    <row r="526" spans="1:33" ht="12.75">
      <c r="A526" s="1" t="s">
        <v>1052</v>
      </c>
      <c r="B526" s="1" t="s">
        <v>1053</v>
      </c>
      <c r="C526" s="2" t="s">
        <v>1054</v>
      </c>
      <c r="D526" s="1"/>
      <c r="E526" s="47">
        <v>1895110828</v>
      </c>
      <c r="F526" s="18">
        <v>83.49</v>
      </c>
      <c r="G526" s="4">
        <f t="shared" si="179"/>
        <v>0.8349</v>
      </c>
      <c r="H526" s="47">
        <v>9105436.82</v>
      </c>
      <c r="I526" s="47">
        <v>0</v>
      </c>
      <c r="J526" s="47">
        <v>0</v>
      </c>
      <c r="K526" s="47">
        <v>160828.8</v>
      </c>
      <c r="L526" s="56">
        <f t="shared" si="172"/>
        <v>9266265.620000001</v>
      </c>
      <c r="M526" s="47">
        <v>22138931</v>
      </c>
      <c r="N526" s="47">
        <v>0</v>
      </c>
      <c r="O526" s="47">
        <v>0</v>
      </c>
      <c r="P526" s="5">
        <f t="shared" si="169"/>
        <v>22138931</v>
      </c>
      <c r="Q526" s="47">
        <v>8107466.67</v>
      </c>
      <c r="R526" s="47">
        <v>0</v>
      </c>
      <c r="S526" s="5">
        <f t="shared" si="170"/>
        <v>8107466.67</v>
      </c>
      <c r="T526" s="5">
        <f t="shared" si="180"/>
        <v>39512663.29</v>
      </c>
      <c r="U526" s="6">
        <f t="shared" si="173"/>
        <v>0.42780963256677673</v>
      </c>
      <c r="V526" s="6">
        <f t="shared" si="167"/>
        <v>1.1682129969867914</v>
      </c>
      <c r="W526" s="6">
        <f t="shared" si="168"/>
        <v>0.4889563968023511</v>
      </c>
      <c r="X526" s="66"/>
      <c r="Y526" s="14">
        <f t="shared" si="178"/>
        <v>2.0849790263559194</v>
      </c>
      <c r="Z526" s="16">
        <v>294747.758302583</v>
      </c>
      <c r="AA526" s="32">
        <f t="shared" si="182"/>
        <v>6145.428941263093</v>
      </c>
      <c r="AB526" s="35"/>
      <c r="AC526" s="2">
        <f t="shared" si="181"/>
        <v>2269865646.185172</v>
      </c>
      <c r="AD526" s="6">
        <f t="shared" si="174"/>
        <v>0.4082296956902829</v>
      </c>
      <c r="AE526" s="6">
        <f t="shared" si="175"/>
        <v>0.9753410311842723</v>
      </c>
      <c r="AF526" s="6">
        <f t="shared" si="176"/>
        <v>0.3571782622300019</v>
      </c>
      <c r="AG526" s="6">
        <f t="shared" si="177"/>
        <v>1.7407489891045569</v>
      </c>
    </row>
    <row r="527" spans="1:33" ht="12.75">
      <c r="A527" s="1" t="s">
        <v>1055</v>
      </c>
      <c r="B527" s="1" t="s">
        <v>1056</v>
      </c>
      <c r="C527" s="2" t="s">
        <v>1054</v>
      </c>
      <c r="D527" s="1"/>
      <c r="E527" s="47">
        <v>708730947</v>
      </c>
      <c r="F527" s="18">
        <v>50.91</v>
      </c>
      <c r="G527" s="4">
        <f t="shared" si="179"/>
        <v>0.5091</v>
      </c>
      <c r="H527" s="47">
        <v>5686902.49</v>
      </c>
      <c r="I527" s="47">
        <v>0</v>
      </c>
      <c r="J527" s="47">
        <v>0</v>
      </c>
      <c r="K527" s="47">
        <v>100430.52</v>
      </c>
      <c r="L527" s="56">
        <f t="shared" si="172"/>
        <v>5787333.01</v>
      </c>
      <c r="M527" s="47">
        <v>20999231.5</v>
      </c>
      <c r="N527" s="47">
        <v>0</v>
      </c>
      <c r="O527" s="47">
        <v>0</v>
      </c>
      <c r="P527" s="5">
        <f t="shared" si="169"/>
        <v>20999231.5</v>
      </c>
      <c r="Q527" s="47">
        <v>10263856.26</v>
      </c>
      <c r="R527" s="47">
        <v>0</v>
      </c>
      <c r="S527" s="5">
        <f t="shared" si="170"/>
        <v>10263856.26</v>
      </c>
      <c r="T527" s="5">
        <f t="shared" si="180"/>
        <v>37050420.769999996</v>
      </c>
      <c r="U527" s="6">
        <f t="shared" si="173"/>
        <v>1.4482020720904119</v>
      </c>
      <c r="V527" s="6">
        <f t="shared" si="167"/>
        <v>2.962934183823639</v>
      </c>
      <c r="W527" s="6">
        <f t="shared" si="168"/>
        <v>0.8165768737060666</v>
      </c>
      <c r="X527" s="66"/>
      <c r="Y527" s="14">
        <f t="shared" si="178"/>
        <v>5.227713129620117</v>
      </c>
      <c r="Z527" s="16">
        <v>115211.67396289347</v>
      </c>
      <c r="AA527" s="32">
        <f t="shared" si="182"/>
        <v>6022.935806613304</v>
      </c>
      <c r="AB527" s="35"/>
      <c r="AC527" s="2">
        <f t="shared" si="181"/>
        <v>1392125215.085445</v>
      </c>
      <c r="AD527" s="6">
        <f t="shared" si="174"/>
        <v>0.4157192864037585</v>
      </c>
      <c r="AE527" s="6">
        <f t="shared" si="175"/>
        <v>1.5084297929846149</v>
      </c>
      <c r="AF527" s="6">
        <f t="shared" si="176"/>
        <v>0.7372796749012287</v>
      </c>
      <c r="AG527" s="6">
        <f t="shared" si="177"/>
        <v>2.661428754289602</v>
      </c>
    </row>
    <row r="528" spans="1:33" ht="12.75">
      <c r="A528" s="1" t="s">
        <v>1057</v>
      </c>
      <c r="B528" s="1" t="s">
        <v>1058</v>
      </c>
      <c r="C528" s="2" t="s">
        <v>1054</v>
      </c>
      <c r="D528" s="1"/>
      <c r="E528" s="47">
        <v>1657093175</v>
      </c>
      <c r="F528" s="18">
        <v>71.08</v>
      </c>
      <c r="G528" s="4">
        <f t="shared" si="179"/>
        <v>0.7108</v>
      </c>
      <c r="H528" s="47">
        <v>9643789.53</v>
      </c>
      <c r="I528" s="47">
        <v>0</v>
      </c>
      <c r="J528" s="47">
        <v>0</v>
      </c>
      <c r="K528" s="47">
        <v>171090.37</v>
      </c>
      <c r="L528" s="56">
        <f t="shared" si="172"/>
        <v>9814879.899999999</v>
      </c>
      <c r="M528" s="47">
        <v>30399179</v>
      </c>
      <c r="N528" s="47">
        <v>0</v>
      </c>
      <c r="O528" s="47">
        <v>0</v>
      </c>
      <c r="P528" s="5">
        <f t="shared" si="169"/>
        <v>30399179</v>
      </c>
      <c r="Q528" s="47">
        <v>12401233</v>
      </c>
      <c r="R528" s="47">
        <v>0</v>
      </c>
      <c r="S528" s="5">
        <f t="shared" si="170"/>
        <v>12401233</v>
      </c>
      <c r="T528" s="5">
        <f t="shared" si="180"/>
        <v>52615291.9</v>
      </c>
      <c r="U528" s="6">
        <f t="shared" si="173"/>
        <v>0.7483727039066466</v>
      </c>
      <c r="V528" s="6">
        <f t="shared" si="167"/>
        <v>1.8344882145809334</v>
      </c>
      <c r="W528" s="6">
        <f t="shared" si="168"/>
        <v>0.5922949927061282</v>
      </c>
      <c r="X528" s="66"/>
      <c r="Y528" s="14">
        <f t="shared" si="178"/>
        <v>3.175155911193708</v>
      </c>
      <c r="Z528" s="16">
        <v>176079.78837396196</v>
      </c>
      <c r="AA528" s="32">
        <f t="shared" si="182"/>
        <v>5590.807808973224</v>
      </c>
      <c r="AB528" s="35"/>
      <c r="AC528" s="2">
        <f t="shared" si="181"/>
        <v>2331307224.254361</v>
      </c>
      <c r="AD528" s="6">
        <f t="shared" si="174"/>
        <v>0.42100328081551597</v>
      </c>
      <c r="AE528" s="6">
        <f t="shared" si="175"/>
        <v>1.3039542229241274</v>
      </c>
      <c r="AF528" s="6">
        <f t="shared" si="176"/>
        <v>0.5319433179368445</v>
      </c>
      <c r="AG528" s="6">
        <f t="shared" si="177"/>
        <v>2.2569008216764876</v>
      </c>
    </row>
    <row r="529" spans="1:33" ht="12.75">
      <c r="A529" s="1" t="s">
        <v>1059</v>
      </c>
      <c r="B529" s="1" t="s">
        <v>1060</v>
      </c>
      <c r="C529" s="2" t="s">
        <v>1054</v>
      </c>
      <c r="D529" s="3" t="s">
        <v>55</v>
      </c>
      <c r="E529" s="47">
        <v>904068693</v>
      </c>
      <c r="F529" s="18">
        <v>23.21</v>
      </c>
      <c r="G529" s="4">
        <f t="shared" si="179"/>
        <v>0.2321</v>
      </c>
      <c r="H529" s="47">
        <v>15902801.13</v>
      </c>
      <c r="I529" s="47">
        <v>0</v>
      </c>
      <c r="J529" s="47">
        <v>0</v>
      </c>
      <c r="K529" s="47">
        <v>284576.7</v>
      </c>
      <c r="L529" s="56">
        <f t="shared" si="172"/>
        <v>16187377.83</v>
      </c>
      <c r="M529" s="47">
        <v>37720199</v>
      </c>
      <c r="N529" s="47">
        <v>0</v>
      </c>
      <c r="O529" s="47">
        <v>238628</v>
      </c>
      <c r="P529" s="5">
        <f t="shared" si="169"/>
        <v>37958827</v>
      </c>
      <c r="Q529" s="47">
        <v>56500000</v>
      </c>
      <c r="R529" s="47">
        <v>0</v>
      </c>
      <c r="S529" s="5">
        <f t="shared" si="170"/>
        <v>56500000</v>
      </c>
      <c r="T529" s="5">
        <f t="shared" si="180"/>
        <v>110646204.83</v>
      </c>
      <c r="U529" s="6">
        <f t="shared" si="173"/>
        <v>6.249525112136585</v>
      </c>
      <c r="V529" s="6">
        <f t="shared" si="167"/>
        <v>4.1986662400663395</v>
      </c>
      <c r="W529" s="6">
        <f t="shared" si="168"/>
        <v>1.7905030840394336</v>
      </c>
      <c r="X529" s="66"/>
      <c r="Y529" s="14">
        <f t="shared" si="178"/>
        <v>12.238694436242357</v>
      </c>
      <c r="Z529" s="16">
        <v>32497.473535638674</v>
      </c>
      <c r="AA529" s="32">
        <f t="shared" si="182"/>
        <v>3977.266485525543</v>
      </c>
      <c r="AB529" s="35"/>
      <c r="AC529" s="2">
        <f t="shared" si="181"/>
        <v>3895168862.559242</v>
      </c>
      <c r="AD529" s="6">
        <f t="shared" si="174"/>
        <v>0.41557576580555255</v>
      </c>
      <c r="AE529" s="6">
        <f t="shared" si="175"/>
        <v>0.9745104343193974</v>
      </c>
      <c r="AF529" s="6">
        <f t="shared" si="176"/>
        <v>1.450514778526901</v>
      </c>
      <c r="AG529" s="6">
        <f t="shared" si="177"/>
        <v>2.840600978651851</v>
      </c>
    </row>
    <row r="530" spans="1:33" ht="12.75">
      <c r="A530" s="1" t="s">
        <v>1061</v>
      </c>
      <c r="B530" s="1" t="s">
        <v>1062</v>
      </c>
      <c r="C530" s="2" t="s">
        <v>1054</v>
      </c>
      <c r="D530" s="1"/>
      <c r="E530" s="47">
        <v>219470715</v>
      </c>
      <c r="F530" s="18">
        <v>34.65</v>
      </c>
      <c r="G530" s="4">
        <f t="shared" si="179"/>
        <v>0.3465</v>
      </c>
      <c r="H530" s="47">
        <v>2530776.23</v>
      </c>
      <c r="I530" s="47">
        <v>0</v>
      </c>
      <c r="J530" s="47">
        <v>0</v>
      </c>
      <c r="K530" s="47">
        <v>44674.65</v>
      </c>
      <c r="L530" s="56">
        <f t="shared" si="172"/>
        <v>2575450.88</v>
      </c>
      <c r="M530" s="47">
        <v>0</v>
      </c>
      <c r="N530" s="47">
        <v>9741279.96</v>
      </c>
      <c r="O530" s="47">
        <v>0</v>
      </c>
      <c r="P530" s="5">
        <f t="shared" si="169"/>
        <v>9741279.96</v>
      </c>
      <c r="Q530" s="47">
        <v>3444817.94</v>
      </c>
      <c r="R530" s="47">
        <v>0</v>
      </c>
      <c r="S530" s="5">
        <f t="shared" si="170"/>
        <v>3444817.94</v>
      </c>
      <c r="T530" s="5">
        <f t="shared" si="180"/>
        <v>15761548.78</v>
      </c>
      <c r="U530" s="6">
        <f t="shared" si="173"/>
        <v>1.569602550390379</v>
      </c>
      <c r="V530" s="6">
        <f t="shared" si="167"/>
        <v>4.438532931375377</v>
      </c>
      <c r="W530" s="6">
        <f t="shared" si="168"/>
        <v>1.173482703603531</v>
      </c>
      <c r="X530" s="66"/>
      <c r="Y530" s="14">
        <f t="shared" si="178"/>
        <v>7.181618185369287</v>
      </c>
      <c r="Z530" s="16">
        <v>82808.59470468432</v>
      </c>
      <c r="AA530" s="32">
        <f t="shared" si="182"/>
        <v>5946.997096360358</v>
      </c>
      <c r="AB530" s="35"/>
      <c r="AC530" s="2">
        <f>E530/G530</f>
        <v>633393116.883117</v>
      </c>
      <c r="AD530" s="6">
        <f t="shared" si="174"/>
        <v>0.4066117567986234</v>
      </c>
      <c r="AE530" s="6">
        <f t="shared" si="175"/>
        <v>1.5379516607215682</v>
      </c>
      <c r="AF530" s="6">
        <f t="shared" si="176"/>
        <v>0.5438672837102663</v>
      </c>
      <c r="AG530" s="6">
        <f t="shared" si="177"/>
        <v>2.4884307012304574</v>
      </c>
    </row>
    <row r="531" spans="1:33" ht="12.75">
      <c r="A531" s="1" t="s">
        <v>1063</v>
      </c>
      <c r="B531" s="1" t="s">
        <v>1064</v>
      </c>
      <c r="C531" s="2" t="s">
        <v>1054</v>
      </c>
      <c r="D531" s="1"/>
      <c r="E531" s="47">
        <v>174701700</v>
      </c>
      <c r="F531" s="18">
        <v>52.32</v>
      </c>
      <c r="G531" s="4">
        <f t="shared" si="179"/>
        <v>0.5232</v>
      </c>
      <c r="H531" s="47">
        <v>1449087.85</v>
      </c>
      <c r="I531" s="47">
        <v>0</v>
      </c>
      <c r="J531" s="47">
        <v>0</v>
      </c>
      <c r="K531" s="47">
        <v>25577.93</v>
      </c>
      <c r="L531" s="56">
        <f t="shared" si="172"/>
        <v>1474665.78</v>
      </c>
      <c r="M531" s="47">
        <v>4608852</v>
      </c>
      <c r="N531" s="47">
        <v>0</v>
      </c>
      <c r="O531" s="47">
        <v>0</v>
      </c>
      <c r="P531" s="5">
        <f t="shared" si="169"/>
        <v>4608852</v>
      </c>
      <c r="Q531" s="47">
        <v>2847450.14</v>
      </c>
      <c r="R531" s="47">
        <v>0</v>
      </c>
      <c r="S531" s="5">
        <f t="shared" si="170"/>
        <v>2847450.14</v>
      </c>
      <c r="T531" s="5">
        <f t="shared" si="180"/>
        <v>8930967.92</v>
      </c>
      <c r="U531" s="6">
        <f t="shared" si="173"/>
        <v>1.6298926341300628</v>
      </c>
      <c r="V531" s="6">
        <f t="shared" si="167"/>
        <v>2.6381265894951222</v>
      </c>
      <c r="W531" s="6">
        <f t="shared" si="168"/>
        <v>0.8441049972610455</v>
      </c>
      <c r="X531" s="66"/>
      <c r="Y531" s="14">
        <f t="shared" si="178"/>
        <v>5.112124220886231</v>
      </c>
      <c r="Z531" s="16">
        <v>99464.88853503185</v>
      </c>
      <c r="AA531" s="32">
        <f t="shared" si="182"/>
        <v>5084.768658076854</v>
      </c>
      <c r="AB531" s="35"/>
      <c r="AC531" s="2">
        <f aca="true" t="shared" si="183" ref="AC531:AC547">E531/G531</f>
        <v>333909977.0642202</v>
      </c>
      <c r="AD531" s="6">
        <f t="shared" si="174"/>
        <v>0.4416357345669791</v>
      </c>
      <c r="AE531" s="6">
        <f t="shared" si="175"/>
        <v>1.380267831623848</v>
      </c>
      <c r="AF531" s="6">
        <f t="shared" si="176"/>
        <v>0.852759826176849</v>
      </c>
      <c r="AG531" s="6">
        <f t="shared" si="177"/>
        <v>2.674663392367676</v>
      </c>
    </row>
    <row r="532" spans="1:33" ht="12.75">
      <c r="A532" s="1" t="s">
        <v>1065</v>
      </c>
      <c r="B532" s="1" t="s">
        <v>1066</v>
      </c>
      <c r="C532" s="2" t="s">
        <v>1054</v>
      </c>
      <c r="D532" s="3" t="s">
        <v>55</v>
      </c>
      <c r="E532" s="47">
        <v>908294875</v>
      </c>
      <c r="F532" s="18">
        <v>86.63</v>
      </c>
      <c r="G532" s="4">
        <f t="shared" si="179"/>
        <v>0.8663</v>
      </c>
      <c r="H532" s="47">
        <v>4349133.08</v>
      </c>
      <c r="I532" s="47">
        <v>0</v>
      </c>
      <c r="J532" s="47">
        <v>0</v>
      </c>
      <c r="K532" s="47">
        <v>77667.95</v>
      </c>
      <c r="L532" s="56">
        <f t="shared" si="172"/>
        <v>4426801.03</v>
      </c>
      <c r="M532" s="47">
        <v>16877755.5</v>
      </c>
      <c r="N532" s="47">
        <v>0</v>
      </c>
      <c r="O532" s="47">
        <v>0</v>
      </c>
      <c r="P532" s="5">
        <f t="shared" si="169"/>
        <v>16877755.5</v>
      </c>
      <c r="Q532" s="47">
        <v>17619271.65</v>
      </c>
      <c r="R532" s="47">
        <v>0</v>
      </c>
      <c r="S532" s="5">
        <f t="shared" si="170"/>
        <v>17619271.65</v>
      </c>
      <c r="T532" s="5">
        <f t="shared" si="180"/>
        <v>38923828.18</v>
      </c>
      <c r="U532" s="6">
        <f t="shared" si="173"/>
        <v>1.939818459286143</v>
      </c>
      <c r="V532" s="6">
        <f t="shared" si="167"/>
        <v>1.8581801972624805</v>
      </c>
      <c r="W532" s="6">
        <f t="shared" si="168"/>
        <v>0.4873748770188756</v>
      </c>
      <c r="X532" s="66"/>
      <c r="Y532" s="14">
        <f t="shared" si="178"/>
        <v>4.285373533567499</v>
      </c>
      <c r="Z532" s="16">
        <v>119313.16821097648</v>
      </c>
      <c r="AA532" s="32">
        <f t="shared" si="182"/>
        <v>5113.014932574058</v>
      </c>
      <c r="AB532" s="35"/>
      <c r="AC532" s="2">
        <f t="shared" si="183"/>
        <v>1048476134.133672</v>
      </c>
      <c r="AD532" s="6">
        <f t="shared" si="174"/>
        <v>0.4222128559614519</v>
      </c>
      <c r="AE532" s="6">
        <f t="shared" si="175"/>
        <v>1.6097415048884869</v>
      </c>
      <c r="AF532" s="6">
        <f t="shared" si="176"/>
        <v>1.6804647312795857</v>
      </c>
      <c r="AG532" s="6">
        <f t="shared" si="177"/>
        <v>3.712419092129524</v>
      </c>
    </row>
    <row r="533" spans="1:33" ht="12.75">
      <c r="A533" s="1" t="s">
        <v>1067</v>
      </c>
      <c r="B533" s="1" t="s">
        <v>1068</v>
      </c>
      <c r="C533" s="2" t="s">
        <v>1054</v>
      </c>
      <c r="D533" s="1"/>
      <c r="E533" s="47">
        <v>841356566</v>
      </c>
      <c r="F533" s="18">
        <v>96.59</v>
      </c>
      <c r="G533" s="4">
        <f t="shared" si="179"/>
        <v>0.9659</v>
      </c>
      <c r="H533" s="47">
        <v>3710863.86</v>
      </c>
      <c r="I533" s="47">
        <v>0</v>
      </c>
      <c r="J533" s="47">
        <v>0</v>
      </c>
      <c r="K533" s="47">
        <v>65484.12</v>
      </c>
      <c r="L533" s="56">
        <f t="shared" si="172"/>
        <v>3776347.98</v>
      </c>
      <c r="M533" s="47">
        <v>10610933</v>
      </c>
      <c r="N533" s="47">
        <v>0</v>
      </c>
      <c r="O533" s="47">
        <v>0</v>
      </c>
      <c r="P533" s="5">
        <f t="shared" si="169"/>
        <v>10610933</v>
      </c>
      <c r="Q533" s="47">
        <v>4986575</v>
      </c>
      <c r="R533" s="47">
        <v>0</v>
      </c>
      <c r="S533" s="5">
        <f t="shared" si="170"/>
        <v>4986575</v>
      </c>
      <c r="T533" s="5">
        <f t="shared" si="180"/>
        <v>19373855.98</v>
      </c>
      <c r="U533" s="6">
        <f t="shared" si="173"/>
        <v>0.592682722345332</v>
      </c>
      <c r="V533" s="6">
        <f aca="true" t="shared" si="184" ref="V533:V568">(P533/E533)*100</f>
        <v>1.261169571712833</v>
      </c>
      <c r="W533" s="6">
        <f aca="true" t="shared" si="185" ref="W533:W568">(L533/E533)*100</f>
        <v>0.4488403766733069</v>
      </c>
      <c r="X533" s="66"/>
      <c r="Y533" s="14">
        <f t="shared" si="178"/>
        <v>2.302692670731472</v>
      </c>
      <c r="Z533" s="16">
        <v>168941.17647058822</v>
      </c>
      <c r="AA533" s="32">
        <f t="shared" si="182"/>
        <v>3890.1960884357572</v>
      </c>
      <c r="AB533" s="35"/>
      <c r="AC533" s="2">
        <f t="shared" si="183"/>
        <v>871059701.8324878</v>
      </c>
      <c r="AD533" s="6">
        <f t="shared" si="174"/>
        <v>0.4335349198287471</v>
      </c>
      <c r="AE533" s="6">
        <f t="shared" si="175"/>
        <v>1.2181636893174257</v>
      </c>
      <c r="AF533" s="6">
        <f t="shared" si="176"/>
        <v>0.5724722415133562</v>
      </c>
      <c r="AG533" s="6">
        <f t="shared" si="177"/>
        <v>2.224170850659529</v>
      </c>
    </row>
    <row r="534" spans="1:33" ht="12.75">
      <c r="A534" s="1" t="s">
        <v>1069</v>
      </c>
      <c r="B534" s="1" t="s">
        <v>1070</v>
      </c>
      <c r="C534" s="2" t="s">
        <v>1054</v>
      </c>
      <c r="D534" s="1"/>
      <c r="E534" s="47">
        <v>2799993733</v>
      </c>
      <c r="F534" s="18">
        <v>89.64</v>
      </c>
      <c r="G534" s="4">
        <f t="shared" si="179"/>
        <v>0.8964</v>
      </c>
      <c r="H534" s="47">
        <v>13187709.93</v>
      </c>
      <c r="I534" s="47">
        <v>0</v>
      </c>
      <c r="J534" s="47">
        <v>0</v>
      </c>
      <c r="K534" s="47">
        <v>232897.52</v>
      </c>
      <c r="L534" s="56">
        <f t="shared" si="172"/>
        <v>13420607.45</v>
      </c>
      <c r="M534" s="47">
        <v>44517893.5</v>
      </c>
      <c r="N534" s="47">
        <v>0</v>
      </c>
      <c r="O534" s="47">
        <v>0</v>
      </c>
      <c r="P534" s="5">
        <f t="shared" si="169"/>
        <v>44517893.5</v>
      </c>
      <c r="Q534" s="47">
        <v>24047812.9</v>
      </c>
      <c r="R534" s="47">
        <v>0</v>
      </c>
      <c r="S534" s="5">
        <f t="shared" si="170"/>
        <v>24047812.9</v>
      </c>
      <c r="T534" s="5">
        <f t="shared" si="180"/>
        <v>81986313.85</v>
      </c>
      <c r="U534" s="6">
        <f t="shared" si="173"/>
        <v>0.8588523830099587</v>
      </c>
      <c r="V534" s="6">
        <f t="shared" si="184"/>
        <v>1.5899283264574362</v>
      </c>
      <c r="W534" s="6">
        <f t="shared" si="185"/>
        <v>0.4793084817236624</v>
      </c>
      <c r="X534" s="66"/>
      <c r="Y534" s="14">
        <f t="shared" si="178"/>
        <v>2.9280891911910576</v>
      </c>
      <c r="Z534" s="16">
        <v>137656.1451110441</v>
      </c>
      <c r="AA534" s="32">
        <f t="shared" si="182"/>
        <v>4030.69470600676</v>
      </c>
      <c r="AB534" s="35"/>
      <c r="AC534" s="2">
        <f t="shared" si="183"/>
        <v>3123598541.94556</v>
      </c>
      <c r="AD534" s="6">
        <f t="shared" si="174"/>
        <v>0.42965212301709105</v>
      </c>
      <c r="AE534" s="6">
        <f t="shared" si="175"/>
        <v>1.425211751836446</v>
      </c>
      <c r="AF534" s="6">
        <f t="shared" si="176"/>
        <v>0.769875276130127</v>
      </c>
      <c r="AG534" s="6">
        <f t="shared" si="177"/>
        <v>2.624739150983664</v>
      </c>
    </row>
    <row r="535" spans="1:33" ht="12.75">
      <c r="A535" s="1" t="s">
        <v>1071</v>
      </c>
      <c r="B535" s="1" t="s">
        <v>1072</v>
      </c>
      <c r="C535" s="2" t="s">
        <v>1054</v>
      </c>
      <c r="D535" s="1"/>
      <c r="E535" s="47">
        <v>474939317</v>
      </c>
      <c r="F535" s="18">
        <v>45.11</v>
      </c>
      <c r="G535" s="4">
        <f t="shared" si="179"/>
        <v>0.4511</v>
      </c>
      <c r="H535" s="47">
        <v>4417401.5</v>
      </c>
      <c r="I535" s="47">
        <v>0</v>
      </c>
      <c r="J535" s="47">
        <v>0</v>
      </c>
      <c r="K535" s="47">
        <v>78027.65</v>
      </c>
      <c r="L535" s="56">
        <f t="shared" si="172"/>
        <v>4495429.15</v>
      </c>
      <c r="M535" s="47">
        <v>8066039</v>
      </c>
      <c r="N535" s="47">
        <v>0</v>
      </c>
      <c r="O535" s="47">
        <v>0</v>
      </c>
      <c r="P535" s="5">
        <f t="shared" si="169"/>
        <v>8066039</v>
      </c>
      <c r="Q535" s="47">
        <v>4025399.58</v>
      </c>
      <c r="R535" s="47">
        <v>0</v>
      </c>
      <c r="S535" s="5">
        <f t="shared" si="170"/>
        <v>4025399.58</v>
      </c>
      <c r="T535" s="5">
        <f t="shared" si="180"/>
        <v>16586867.73</v>
      </c>
      <c r="U535" s="6">
        <f t="shared" si="173"/>
        <v>0.8475608221755202</v>
      </c>
      <c r="V535" s="6">
        <f t="shared" si="184"/>
        <v>1.6983304416551388</v>
      </c>
      <c r="W535" s="6">
        <f t="shared" si="185"/>
        <v>0.9465270591611181</v>
      </c>
      <c r="X535" s="66"/>
      <c r="Y535" s="14">
        <f t="shared" si="178"/>
        <v>3.492418322991777</v>
      </c>
      <c r="Z535" s="16">
        <v>156598.23677581863</v>
      </c>
      <c r="AA535" s="32">
        <f t="shared" si="182"/>
        <v>5469.065514640737</v>
      </c>
      <c r="AB535" s="35"/>
      <c r="AC535" s="2">
        <f t="shared" si="183"/>
        <v>1052847078.2531589</v>
      </c>
      <c r="AD535" s="6">
        <f t="shared" si="174"/>
        <v>0.42697835638758036</v>
      </c>
      <c r="AE535" s="6">
        <f t="shared" si="175"/>
        <v>0.7661168622306331</v>
      </c>
      <c r="AF535" s="6">
        <f t="shared" si="176"/>
        <v>0.38233468688337713</v>
      </c>
      <c r="AG535" s="6">
        <f t="shared" si="177"/>
        <v>1.5754299055015908</v>
      </c>
    </row>
    <row r="536" spans="1:33" ht="12.75">
      <c r="A536" s="1" t="s">
        <v>1073</v>
      </c>
      <c r="B536" s="1" t="s">
        <v>1074</v>
      </c>
      <c r="C536" s="2" t="s">
        <v>1054</v>
      </c>
      <c r="D536" s="1"/>
      <c r="E536" s="47">
        <v>1320712984</v>
      </c>
      <c r="F536" s="18">
        <v>83.76</v>
      </c>
      <c r="G536" s="4">
        <f t="shared" si="179"/>
        <v>0.8376</v>
      </c>
      <c r="H536" s="47">
        <v>6481049.12</v>
      </c>
      <c r="I536" s="47">
        <v>0</v>
      </c>
      <c r="J536" s="47">
        <v>0</v>
      </c>
      <c r="K536" s="47">
        <v>115719.47</v>
      </c>
      <c r="L536" s="56">
        <f t="shared" si="172"/>
        <v>6596768.59</v>
      </c>
      <c r="M536" s="47">
        <v>19229559</v>
      </c>
      <c r="N536" s="47">
        <v>0</v>
      </c>
      <c r="O536" s="47">
        <v>0</v>
      </c>
      <c r="P536" s="5">
        <f t="shared" si="169"/>
        <v>19229559</v>
      </c>
      <c r="Q536" s="47">
        <v>7593849.86</v>
      </c>
      <c r="R536" s="47">
        <v>0</v>
      </c>
      <c r="S536" s="5">
        <f t="shared" si="170"/>
        <v>7593849.86</v>
      </c>
      <c r="T536" s="5">
        <f t="shared" si="180"/>
        <v>33420177.45</v>
      </c>
      <c r="U536" s="6">
        <f t="shared" si="173"/>
        <v>0.5749810861252198</v>
      </c>
      <c r="V536" s="6">
        <f t="shared" si="184"/>
        <v>1.4559983306713673</v>
      </c>
      <c r="W536" s="6">
        <f t="shared" si="185"/>
        <v>0.49948540446847</v>
      </c>
      <c r="X536" s="66"/>
      <c r="Y536" s="14">
        <f t="shared" si="178"/>
        <v>2.530464821265057</v>
      </c>
      <c r="Z536" s="16">
        <v>275180.1982924814</v>
      </c>
      <c r="AA536" s="32">
        <f t="shared" si="182"/>
        <v>6963.33811287867</v>
      </c>
      <c r="AB536" s="35"/>
      <c r="AC536" s="2">
        <f t="shared" si="183"/>
        <v>1576782454.6322827</v>
      </c>
      <c r="AD536" s="6">
        <f t="shared" si="174"/>
        <v>0.41836897478279045</v>
      </c>
      <c r="AE536" s="6">
        <f t="shared" si="175"/>
        <v>1.219544201770337</v>
      </c>
      <c r="AF536" s="6">
        <f t="shared" si="176"/>
        <v>0.48160415773848403</v>
      </c>
      <c r="AG536" s="6">
        <f t="shared" si="177"/>
        <v>2.119517334291612</v>
      </c>
    </row>
    <row r="537" spans="1:33" ht="12.75">
      <c r="A537" s="1" t="s">
        <v>1075</v>
      </c>
      <c r="B537" s="1" t="s">
        <v>1076</v>
      </c>
      <c r="C537" s="2" t="s">
        <v>1054</v>
      </c>
      <c r="D537" s="3" t="s">
        <v>55</v>
      </c>
      <c r="E537" s="47">
        <v>1283720760</v>
      </c>
      <c r="F537" s="18">
        <v>79.99</v>
      </c>
      <c r="G537" s="4">
        <f t="shared" si="179"/>
        <v>0.7998999999999999</v>
      </c>
      <c r="H537" s="47">
        <v>6416586.41</v>
      </c>
      <c r="I537" s="47">
        <v>0</v>
      </c>
      <c r="J537" s="47">
        <v>0</v>
      </c>
      <c r="K537" s="47">
        <v>113492.33</v>
      </c>
      <c r="L537" s="56">
        <f t="shared" si="172"/>
        <v>6530078.74</v>
      </c>
      <c r="M537" s="47">
        <v>18016257</v>
      </c>
      <c r="N537" s="47">
        <v>0</v>
      </c>
      <c r="O537" s="47">
        <v>0</v>
      </c>
      <c r="P537" s="5">
        <f t="shared" si="169"/>
        <v>18016257</v>
      </c>
      <c r="Q537" s="47">
        <v>26253000</v>
      </c>
      <c r="R537" s="47">
        <v>0</v>
      </c>
      <c r="S537" s="5">
        <f t="shared" si="170"/>
        <v>26253000</v>
      </c>
      <c r="T537" s="5">
        <f t="shared" si="180"/>
        <v>50799335.74</v>
      </c>
      <c r="U537" s="6">
        <f t="shared" si="173"/>
        <v>2.0450709233681006</v>
      </c>
      <c r="V537" s="6">
        <f t="shared" si="184"/>
        <v>1.4034404958910223</v>
      </c>
      <c r="W537" s="6">
        <f t="shared" si="185"/>
        <v>0.5086837374196551</v>
      </c>
      <c r="X537" s="66"/>
      <c r="Y537" s="14">
        <f t="shared" si="178"/>
        <v>3.9571951566787784</v>
      </c>
      <c r="Z537" s="16">
        <v>111626.69817542317</v>
      </c>
      <c r="AA537" s="32">
        <f t="shared" si="182"/>
        <v>4417.286293758284</v>
      </c>
      <c r="AB537" s="35"/>
      <c r="AC537" s="2">
        <f t="shared" si="183"/>
        <v>1604851556.4445558</v>
      </c>
      <c r="AD537" s="6">
        <f t="shared" si="174"/>
        <v>0.406896121561982</v>
      </c>
      <c r="AE537" s="6">
        <f t="shared" si="175"/>
        <v>1.1226120526632286</v>
      </c>
      <c r="AF537" s="6">
        <f t="shared" si="176"/>
        <v>1.6358522316021435</v>
      </c>
      <c r="AG537" s="6">
        <f t="shared" si="177"/>
        <v>3.165360405827354</v>
      </c>
    </row>
    <row r="538" spans="1:33" ht="12.75">
      <c r="A538" s="1" t="s">
        <v>1077</v>
      </c>
      <c r="B538" s="1" t="s">
        <v>1078</v>
      </c>
      <c r="C538" s="2" t="s">
        <v>1054</v>
      </c>
      <c r="D538" s="3" t="s">
        <v>55</v>
      </c>
      <c r="E538" s="47">
        <v>1433094700</v>
      </c>
      <c r="F538" s="18">
        <v>94.98</v>
      </c>
      <c r="G538" s="4">
        <f t="shared" si="179"/>
        <v>0.9498000000000001</v>
      </c>
      <c r="H538" s="47">
        <v>6370584.04</v>
      </c>
      <c r="I538" s="47">
        <v>0</v>
      </c>
      <c r="J538" s="47">
        <v>0</v>
      </c>
      <c r="K538" s="47">
        <v>112578.3</v>
      </c>
      <c r="L538" s="56">
        <f t="shared" si="172"/>
        <v>6483162.34</v>
      </c>
      <c r="M538" s="47">
        <v>23837836</v>
      </c>
      <c r="N538" s="47">
        <v>0</v>
      </c>
      <c r="O538" s="47">
        <v>0</v>
      </c>
      <c r="P538" s="5">
        <f t="shared" si="169"/>
        <v>23837836</v>
      </c>
      <c r="Q538" s="47">
        <v>16922015</v>
      </c>
      <c r="R538" s="47">
        <v>0</v>
      </c>
      <c r="S538" s="5">
        <f t="shared" si="170"/>
        <v>16922015</v>
      </c>
      <c r="T538" s="5">
        <f t="shared" si="180"/>
        <v>47243013.34</v>
      </c>
      <c r="U538" s="6">
        <f t="shared" si="173"/>
        <v>1.1808022875250324</v>
      </c>
      <c r="V538" s="6">
        <f t="shared" si="184"/>
        <v>1.6633817709325143</v>
      </c>
      <c r="W538" s="6">
        <f t="shared" si="185"/>
        <v>0.45238896913093035</v>
      </c>
      <c r="X538" s="66">
        <v>0.001</v>
      </c>
      <c r="Y538" s="14">
        <f t="shared" si="178"/>
        <v>3.2955730275884774</v>
      </c>
      <c r="Z538" s="16">
        <v>131931.31485429994</v>
      </c>
      <c r="AA538" s="32">
        <f t="shared" si="182"/>
        <v>4347.892827281139</v>
      </c>
      <c r="AB538" s="35"/>
      <c r="AC538" s="2">
        <f t="shared" si="183"/>
        <v>1508838387.028848</v>
      </c>
      <c r="AD538" s="6">
        <f t="shared" si="174"/>
        <v>0.4296790428805578</v>
      </c>
      <c r="AE538" s="6">
        <f t="shared" si="175"/>
        <v>1.579880006031702</v>
      </c>
      <c r="AF538" s="6">
        <f t="shared" si="176"/>
        <v>1.1215260126912758</v>
      </c>
      <c r="AG538" s="6">
        <f t="shared" si="177"/>
        <v>3.131085061603536</v>
      </c>
    </row>
    <row r="539" spans="1:33" ht="12.75">
      <c r="A539" s="1" t="s">
        <v>1079</v>
      </c>
      <c r="B539" s="1" t="s">
        <v>1080</v>
      </c>
      <c r="C539" s="2" t="s">
        <v>1054</v>
      </c>
      <c r="D539" s="3" t="s">
        <v>55</v>
      </c>
      <c r="E539" s="47">
        <v>768949429</v>
      </c>
      <c r="F539" s="18">
        <v>90.82</v>
      </c>
      <c r="G539" s="4">
        <f t="shared" si="179"/>
        <v>0.9081999999999999</v>
      </c>
      <c r="H539" s="47">
        <v>3439594.2</v>
      </c>
      <c r="I539" s="47">
        <v>0</v>
      </c>
      <c r="J539" s="47">
        <v>0</v>
      </c>
      <c r="K539" s="47">
        <v>60805.61</v>
      </c>
      <c r="L539" s="56">
        <f t="shared" si="172"/>
        <v>3500399.81</v>
      </c>
      <c r="M539" s="47">
        <v>15053303.5</v>
      </c>
      <c r="N539" s="47">
        <v>0</v>
      </c>
      <c r="O539" s="47">
        <v>0</v>
      </c>
      <c r="P539" s="5">
        <f t="shared" si="169"/>
        <v>15053303.5</v>
      </c>
      <c r="Q539" s="47">
        <v>17425533.71</v>
      </c>
      <c r="R539" s="47">
        <v>0</v>
      </c>
      <c r="S539" s="5">
        <f aca="true" t="shared" si="186" ref="S539:S568">Q539+R539</f>
        <v>17425533.71</v>
      </c>
      <c r="T539" s="5">
        <f t="shared" si="180"/>
        <v>35979237.019999996</v>
      </c>
      <c r="U539" s="6">
        <f t="shared" si="173"/>
        <v>2.266148208557939</v>
      </c>
      <c r="V539" s="6">
        <f t="shared" si="184"/>
        <v>1.95764544874901</v>
      </c>
      <c r="W539" s="6">
        <f t="shared" si="185"/>
        <v>0.45521846794947035</v>
      </c>
      <c r="X539" s="66"/>
      <c r="Y539" s="14">
        <f t="shared" si="178"/>
        <v>4.679012125256419</v>
      </c>
      <c r="Z539" s="16">
        <v>116147.93116782675</v>
      </c>
      <c r="AA539" s="32">
        <f t="shared" si="182"/>
        <v>5434.575782577093</v>
      </c>
      <c r="AB539" s="35"/>
      <c r="AC539" s="2">
        <f t="shared" si="183"/>
        <v>846674112.5302798</v>
      </c>
      <c r="AD539" s="6">
        <f t="shared" si="174"/>
        <v>0.41342941259170896</v>
      </c>
      <c r="AE539" s="6">
        <f t="shared" si="175"/>
        <v>1.7779335965538507</v>
      </c>
      <c r="AF539" s="6">
        <f t="shared" si="176"/>
        <v>2.05811580301232</v>
      </c>
      <c r="AG539" s="6">
        <f t="shared" si="177"/>
        <v>4.249478812157879</v>
      </c>
    </row>
    <row r="540" spans="1:33" ht="12.75">
      <c r="A540" s="1" t="s">
        <v>1081</v>
      </c>
      <c r="B540" s="1" t="s">
        <v>1082</v>
      </c>
      <c r="C540" s="2" t="s">
        <v>1054</v>
      </c>
      <c r="D540" s="1"/>
      <c r="E540" s="47">
        <v>290103205</v>
      </c>
      <c r="F540" s="18">
        <v>46.28</v>
      </c>
      <c r="G540" s="4">
        <f t="shared" si="179"/>
        <v>0.4628</v>
      </c>
      <c r="H540" s="47">
        <v>2545507.22</v>
      </c>
      <c r="I540" s="47">
        <v>0</v>
      </c>
      <c r="J540" s="47">
        <v>0</v>
      </c>
      <c r="K540" s="47">
        <v>45003.77</v>
      </c>
      <c r="L540" s="56">
        <f t="shared" si="172"/>
        <v>2590510.99</v>
      </c>
      <c r="M540" s="47">
        <v>11117719.5</v>
      </c>
      <c r="N540" s="47">
        <v>0</v>
      </c>
      <c r="O540" s="47">
        <v>0</v>
      </c>
      <c r="P540" s="5">
        <f t="shared" si="169"/>
        <v>11117719.5</v>
      </c>
      <c r="Q540" s="47">
        <v>6393527.06</v>
      </c>
      <c r="R540" s="47">
        <v>0</v>
      </c>
      <c r="S540" s="5">
        <f t="shared" si="186"/>
        <v>6393527.06</v>
      </c>
      <c r="T540" s="5">
        <f t="shared" si="180"/>
        <v>20101757.55</v>
      </c>
      <c r="U540" s="6">
        <f t="shared" si="173"/>
        <v>2.2038801880868566</v>
      </c>
      <c r="V540" s="6">
        <f t="shared" si="184"/>
        <v>3.8323325314520393</v>
      </c>
      <c r="W540" s="6">
        <f t="shared" si="185"/>
        <v>0.8929618650714322</v>
      </c>
      <c r="X540" s="66">
        <v>0.003</v>
      </c>
      <c r="Y540" s="14">
        <f t="shared" si="178"/>
        <v>6.926174584610329</v>
      </c>
      <c r="Z540" s="16">
        <v>70141.15512549138</v>
      </c>
      <c r="AA540" s="32">
        <f t="shared" si="182"/>
        <v>4858.098859653888</v>
      </c>
      <c r="AB540" s="35"/>
      <c r="AC540" s="2">
        <f t="shared" si="183"/>
        <v>626843571.7372515</v>
      </c>
      <c r="AD540" s="6">
        <f t="shared" si="174"/>
        <v>0.41326275115505884</v>
      </c>
      <c r="AE540" s="6">
        <f t="shared" si="175"/>
        <v>1.7736034955560038</v>
      </c>
      <c r="AF540" s="6">
        <f t="shared" si="176"/>
        <v>1.0199557510465973</v>
      </c>
      <c r="AG540" s="6">
        <f t="shared" si="177"/>
        <v>3.2068219977576606</v>
      </c>
    </row>
    <row r="541" spans="1:33" ht="12.75">
      <c r="A541" s="1" t="s">
        <v>1083</v>
      </c>
      <c r="B541" s="1" t="s">
        <v>1084</v>
      </c>
      <c r="C541" s="2" t="s">
        <v>1054</v>
      </c>
      <c r="D541" s="1"/>
      <c r="E541" s="47">
        <v>952847214</v>
      </c>
      <c r="F541" s="18">
        <v>40.79</v>
      </c>
      <c r="G541" s="4">
        <f t="shared" si="179"/>
        <v>0.4079</v>
      </c>
      <c r="H541" s="47">
        <v>9442380.43</v>
      </c>
      <c r="I541" s="47">
        <v>0</v>
      </c>
      <c r="J541" s="47">
        <v>0</v>
      </c>
      <c r="K541" s="47">
        <v>166717.53</v>
      </c>
      <c r="L541" s="56">
        <f t="shared" si="172"/>
        <v>9609097.959999999</v>
      </c>
      <c r="M541" s="47">
        <v>0</v>
      </c>
      <c r="N541" s="47">
        <v>34889875.29</v>
      </c>
      <c r="O541" s="47">
        <v>0</v>
      </c>
      <c r="P541" s="5">
        <f t="shared" si="169"/>
        <v>34889875.29</v>
      </c>
      <c r="Q541" s="47">
        <v>9627509.02</v>
      </c>
      <c r="R541" s="47">
        <v>190569.44</v>
      </c>
      <c r="S541" s="5">
        <f t="shared" si="186"/>
        <v>9818078.459999999</v>
      </c>
      <c r="T541" s="5">
        <f t="shared" si="180"/>
        <v>54317051.71</v>
      </c>
      <c r="U541" s="6">
        <f t="shared" si="173"/>
        <v>1.0303937835725256</v>
      </c>
      <c r="V541" s="6">
        <f t="shared" si="184"/>
        <v>3.6616442570613423</v>
      </c>
      <c r="W541" s="6">
        <f t="shared" si="185"/>
        <v>1.0084615685301253</v>
      </c>
      <c r="X541" s="66"/>
      <c r="Y541" s="14">
        <f t="shared" si="178"/>
        <v>5.700499609163994</v>
      </c>
      <c r="Z541" s="16">
        <v>118150.65299817441</v>
      </c>
      <c r="AA541" s="32">
        <f t="shared" si="182"/>
        <v>6735.177512385639</v>
      </c>
      <c r="AB541" s="35"/>
      <c r="AC541" s="2">
        <f t="shared" si="183"/>
        <v>2335982382.9369946</v>
      </c>
      <c r="AD541" s="6">
        <f t="shared" si="174"/>
        <v>0.41135147380343806</v>
      </c>
      <c r="AE541" s="6">
        <f t="shared" si="175"/>
        <v>1.4935846924553213</v>
      </c>
      <c r="AF541" s="6">
        <f t="shared" si="176"/>
        <v>0.412139624439097</v>
      </c>
      <c r="AG541" s="6">
        <f t="shared" si="177"/>
        <v>2.3252337905779927</v>
      </c>
    </row>
    <row r="542" spans="1:33" ht="12.75">
      <c r="A542" s="1" t="s">
        <v>1085</v>
      </c>
      <c r="B542" s="1" t="s">
        <v>258</v>
      </c>
      <c r="C542" s="2" t="s">
        <v>1054</v>
      </c>
      <c r="D542" s="1"/>
      <c r="E542" s="47">
        <v>1077574600</v>
      </c>
      <c r="F542" s="18">
        <v>63.96</v>
      </c>
      <c r="G542" s="4">
        <f t="shared" si="179"/>
        <v>0.6396000000000001</v>
      </c>
      <c r="H542" s="47">
        <v>6768899.41</v>
      </c>
      <c r="I542" s="47">
        <v>0</v>
      </c>
      <c r="J542" s="47">
        <v>0</v>
      </c>
      <c r="K542" s="47">
        <v>119637.75</v>
      </c>
      <c r="L542" s="56">
        <f t="shared" si="172"/>
        <v>6888537.16</v>
      </c>
      <c r="M542" s="47">
        <v>20778838</v>
      </c>
      <c r="N542" s="47">
        <v>0</v>
      </c>
      <c r="O542" s="47">
        <v>0</v>
      </c>
      <c r="P542" s="5">
        <f t="shared" si="169"/>
        <v>20778838</v>
      </c>
      <c r="Q542" s="47">
        <v>11749368</v>
      </c>
      <c r="R542" s="47">
        <v>0</v>
      </c>
      <c r="S542" s="5">
        <f t="shared" si="186"/>
        <v>11749368</v>
      </c>
      <c r="T542" s="5">
        <f t="shared" si="180"/>
        <v>39416743.16</v>
      </c>
      <c r="U542" s="6">
        <f t="shared" si="173"/>
        <v>1.0903530948112548</v>
      </c>
      <c r="V542" s="6">
        <f t="shared" si="184"/>
        <v>1.928296936471962</v>
      </c>
      <c r="W542" s="6">
        <f t="shared" si="185"/>
        <v>0.6392631340790698</v>
      </c>
      <c r="X542" s="66"/>
      <c r="Y542" s="14">
        <f t="shared" si="178"/>
        <v>3.6579131653622863</v>
      </c>
      <c r="Z542" s="16">
        <v>155616.22530474988</v>
      </c>
      <c r="AA542" s="32">
        <f t="shared" si="182"/>
        <v>5692.306392862283</v>
      </c>
      <c r="AB542" s="35"/>
      <c r="AC542" s="2">
        <f t="shared" si="183"/>
        <v>1684763289.5559723</v>
      </c>
      <c r="AD542" s="6">
        <f t="shared" si="174"/>
        <v>0.40887270055697306</v>
      </c>
      <c r="AE542" s="6">
        <f t="shared" si="175"/>
        <v>1.233338720567467</v>
      </c>
      <c r="AF542" s="6">
        <f t="shared" si="176"/>
        <v>0.6973898394412786</v>
      </c>
      <c r="AG542" s="6">
        <f t="shared" si="177"/>
        <v>2.3396012605657184</v>
      </c>
    </row>
    <row r="543" spans="1:33" ht="12.75">
      <c r="A543" s="1" t="s">
        <v>1086</v>
      </c>
      <c r="B543" s="1" t="s">
        <v>1087</v>
      </c>
      <c r="C543" s="2" t="s">
        <v>1054</v>
      </c>
      <c r="D543" s="1"/>
      <c r="E543" s="47">
        <v>2959384521</v>
      </c>
      <c r="F543" s="18">
        <v>71.45</v>
      </c>
      <c r="G543" s="4">
        <f t="shared" si="179"/>
        <v>0.7145</v>
      </c>
      <c r="H543" s="47">
        <v>16432532.76</v>
      </c>
      <c r="I543" s="47">
        <v>0</v>
      </c>
      <c r="J543" s="47">
        <v>0</v>
      </c>
      <c r="K543" s="47">
        <v>290480.89</v>
      </c>
      <c r="L543" s="56">
        <f t="shared" si="172"/>
        <v>16723013.65</v>
      </c>
      <c r="M543" s="47">
        <v>31496485.5</v>
      </c>
      <c r="N543" s="47">
        <v>0</v>
      </c>
      <c r="O543" s="47">
        <v>2025219.5</v>
      </c>
      <c r="P543" s="5">
        <f t="shared" si="169"/>
        <v>33521705</v>
      </c>
      <c r="Q543" s="47">
        <v>15736779.17</v>
      </c>
      <c r="R543" s="47">
        <v>0</v>
      </c>
      <c r="S543" s="5">
        <f t="shared" si="186"/>
        <v>15736779.17</v>
      </c>
      <c r="T543" s="5">
        <f t="shared" si="180"/>
        <v>65981497.82</v>
      </c>
      <c r="U543" s="6">
        <f t="shared" si="173"/>
        <v>0.5317585145941905</v>
      </c>
      <c r="V543" s="6">
        <f t="shared" si="184"/>
        <v>1.132725563782862</v>
      </c>
      <c r="W543" s="6">
        <f t="shared" si="185"/>
        <v>0.565084176501307</v>
      </c>
      <c r="X543" s="66"/>
      <c r="Y543" s="14">
        <f t="shared" si="178"/>
        <v>2.2295682548783597</v>
      </c>
      <c r="Z543" s="16">
        <v>388930.33801874163</v>
      </c>
      <c r="AA543" s="32">
        <f t="shared" si="182"/>
        <v>8671.467350056962</v>
      </c>
      <c r="AB543" s="35"/>
      <c r="AC543" s="2">
        <f t="shared" si="183"/>
        <v>4141895760.671798</v>
      </c>
      <c r="AD543" s="6">
        <f t="shared" si="174"/>
        <v>0.40375264411018397</v>
      </c>
      <c r="AE543" s="6">
        <f t="shared" si="175"/>
        <v>0.8093324153228548</v>
      </c>
      <c r="AF543" s="6">
        <f t="shared" si="176"/>
        <v>0.37994145867754914</v>
      </c>
      <c r="AG543" s="6">
        <f t="shared" si="177"/>
        <v>1.5930265181105878</v>
      </c>
    </row>
    <row r="544" spans="1:33" ht="12.75">
      <c r="A544" s="1" t="s">
        <v>1088</v>
      </c>
      <c r="B544" s="1" t="s">
        <v>572</v>
      </c>
      <c r="C544" s="2" t="s">
        <v>1054</v>
      </c>
      <c r="D544" s="1"/>
      <c r="E544" s="47">
        <v>1056889838</v>
      </c>
      <c r="F544" s="18">
        <v>27.57</v>
      </c>
      <c r="G544" s="4">
        <f t="shared" si="179"/>
        <v>0.2757</v>
      </c>
      <c r="H544" s="47">
        <v>15919577.370000001</v>
      </c>
      <c r="I544" s="47">
        <v>0</v>
      </c>
      <c r="J544" s="47">
        <v>0</v>
      </c>
      <c r="K544" s="47">
        <v>281045.49</v>
      </c>
      <c r="L544" s="56">
        <f t="shared" si="172"/>
        <v>16200622.860000001</v>
      </c>
      <c r="M544" s="47">
        <v>52964973</v>
      </c>
      <c r="N544" s="47">
        <v>0</v>
      </c>
      <c r="O544" s="47">
        <v>0</v>
      </c>
      <c r="P544" s="5">
        <f t="shared" si="169"/>
        <v>52964973</v>
      </c>
      <c r="Q544" s="47">
        <v>36873236.99</v>
      </c>
      <c r="R544" s="47">
        <v>0</v>
      </c>
      <c r="S544" s="5">
        <f t="shared" si="186"/>
        <v>36873236.99</v>
      </c>
      <c r="T544" s="5">
        <f t="shared" si="180"/>
        <v>106038832.85</v>
      </c>
      <c r="U544" s="6">
        <f t="shared" si="173"/>
        <v>3.4888439328527254</v>
      </c>
      <c r="V544" s="6">
        <f t="shared" si="184"/>
        <v>5.011399589216222</v>
      </c>
      <c r="W544" s="6">
        <f t="shared" si="185"/>
        <v>1.5328582296388777</v>
      </c>
      <c r="X544" s="66"/>
      <c r="Y544" s="14">
        <f t="shared" si="178"/>
        <v>10.033101751707825</v>
      </c>
      <c r="Z544" s="16">
        <v>45256.705794205795</v>
      </c>
      <c r="AA544" s="32">
        <f t="shared" si="182"/>
        <v>4540.651341803718</v>
      </c>
      <c r="AB544" s="35"/>
      <c r="AC544" s="2">
        <f t="shared" si="183"/>
        <v>3833477830.975698</v>
      </c>
      <c r="AD544" s="6">
        <f t="shared" si="174"/>
        <v>0.42260901391143857</v>
      </c>
      <c r="AE544" s="6">
        <f t="shared" si="175"/>
        <v>1.3816428667469127</v>
      </c>
      <c r="AF544" s="6">
        <f t="shared" si="176"/>
        <v>0.9618742722874966</v>
      </c>
      <c r="AG544" s="6">
        <f t="shared" si="177"/>
        <v>2.766126152945848</v>
      </c>
    </row>
    <row r="545" spans="1:33" ht="12.75">
      <c r="A545" s="1" t="s">
        <v>1089</v>
      </c>
      <c r="B545" s="1" t="s">
        <v>1090</v>
      </c>
      <c r="C545" s="2" t="s">
        <v>1054</v>
      </c>
      <c r="D545" s="1"/>
      <c r="E545" s="47">
        <v>1816093300</v>
      </c>
      <c r="F545" s="18">
        <v>44.8</v>
      </c>
      <c r="G545" s="4">
        <f t="shared" si="179"/>
        <v>0.44799999999999995</v>
      </c>
      <c r="H545" s="47">
        <v>16076021.5</v>
      </c>
      <c r="I545" s="47">
        <v>0</v>
      </c>
      <c r="J545" s="47">
        <v>0</v>
      </c>
      <c r="K545" s="47">
        <v>283875.41</v>
      </c>
      <c r="L545" s="56">
        <f t="shared" si="172"/>
        <v>16359896.91</v>
      </c>
      <c r="M545" s="47">
        <v>52666163</v>
      </c>
      <c r="N545" s="47">
        <v>0</v>
      </c>
      <c r="O545" s="47">
        <v>0</v>
      </c>
      <c r="P545" s="5">
        <f t="shared" si="169"/>
        <v>52666163</v>
      </c>
      <c r="Q545" s="47">
        <v>12811874</v>
      </c>
      <c r="R545" s="47">
        <v>0</v>
      </c>
      <c r="S545" s="5">
        <f t="shared" si="186"/>
        <v>12811874</v>
      </c>
      <c r="T545" s="5">
        <f t="shared" si="180"/>
        <v>81837933.91</v>
      </c>
      <c r="U545" s="6">
        <f t="shared" si="173"/>
        <v>0.7054634252546387</v>
      </c>
      <c r="V545" s="6">
        <f t="shared" si="184"/>
        <v>2.899970117174046</v>
      </c>
      <c r="W545" s="6">
        <f t="shared" si="185"/>
        <v>0.9008290989234968</v>
      </c>
      <c r="X545" s="66">
        <v>0.001</v>
      </c>
      <c r="Y545" s="14">
        <f t="shared" si="178"/>
        <v>4.505262641352181</v>
      </c>
      <c r="Z545" s="16">
        <v>175532.0394736842</v>
      </c>
      <c r="AA545" s="32">
        <f t="shared" si="182"/>
        <v>7908.179398011459</v>
      </c>
      <c r="AB545" s="35"/>
      <c r="AC545" s="2">
        <f t="shared" si="183"/>
        <v>4053779687.5000005</v>
      </c>
      <c r="AD545" s="6">
        <f t="shared" si="174"/>
        <v>0.40357143631772663</v>
      </c>
      <c r="AE545" s="6">
        <f t="shared" si="175"/>
        <v>1.2991866124939724</v>
      </c>
      <c r="AF545" s="6">
        <f t="shared" si="176"/>
        <v>0.3160476145140781</v>
      </c>
      <c r="AG545" s="6">
        <f t="shared" si="177"/>
        <v>2.0188056633257774</v>
      </c>
    </row>
    <row r="546" spans="1:33" ht="12.75">
      <c r="A546" s="1" t="s">
        <v>1091</v>
      </c>
      <c r="B546" s="1" t="s">
        <v>1092</v>
      </c>
      <c r="C546" s="2" t="s">
        <v>1054</v>
      </c>
      <c r="D546" s="1"/>
      <c r="E546" s="47">
        <v>1385947</v>
      </c>
      <c r="F546" s="18">
        <v>11.25</v>
      </c>
      <c r="G546" s="4">
        <f t="shared" si="179"/>
        <v>0.1125</v>
      </c>
      <c r="H546" s="47">
        <v>56132.12</v>
      </c>
      <c r="I546" s="47">
        <v>0</v>
      </c>
      <c r="J546" s="47">
        <v>0</v>
      </c>
      <c r="K546" s="47">
        <v>990.51</v>
      </c>
      <c r="L546" s="56">
        <f t="shared" si="172"/>
        <v>57122.630000000005</v>
      </c>
      <c r="M546" s="47">
        <v>753954</v>
      </c>
      <c r="N546" s="47">
        <v>0</v>
      </c>
      <c r="O546" s="47">
        <v>0</v>
      </c>
      <c r="P546" s="5">
        <f t="shared" si="169"/>
        <v>753954</v>
      </c>
      <c r="Q546" s="47">
        <v>687010</v>
      </c>
      <c r="R546" s="47">
        <v>0</v>
      </c>
      <c r="S546" s="5">
        <f t="shared" si="186"/>
        <v>687010</v>
      </c>
      <c r="T546" s="5">
        <f t="shared" si="180"/>
        <v>1498086.63</v>
      </c>
      <c r="U546" s="6">
        <f t="shared" si="173"/>
        <v>49.56971659089417</v>
      </c>
      <c r="V546" s="6">
        <f t="shared" si="184"/>
        <v>54.39991572549311</v>
      </c>
      <c r="W546" s="6">
        <f t="shared" si="185"/>
        <v>4.121559482433311</v>
      </c>
      <c r="X546" s="66"/>
      <c r="Y546" s="14">
        <f t="shared" si="178"/>
        <v>108.09119179882059</v>
      </c>
      <c r="Z546" s="16">
        <v>1555.878084179971</v>
      </c>
      <c r="AA546" s="32">
        <f t="shared" si="182"/>
        <v>1681.7671641267877</v>
      </c>
      <c r="AB546" s="35"/>
      <c r="AC546" s="2">
        <f t="shared" si="183"/>
        <v>12319528.888888888</v>
      </c>
      <c r="AD546" s="6">
        <f t="shared" si="174"/>
        <v>0.46367544177374753</v>
      </c>
      <c r="AE546" s="6">
        <f t="shared" si="175"/>
        <v>6.119990519117975</v>
      </c>
      <c r="AF546" s="6">
        <f t="shared" si="176"/>
        <v>5.576593116475594</v>
      </c>
      <c r="AG546" s="6">
        <f t="shared" si="177"/>
        <v>12.160259077367316</v>
      </c>
    </row>
    <row r="547" spans="1:33" ht="12.75">
      <c r="A547" s="1" t="s">
        <v>1093</v>
      </c>
      <c r="B547" s="1" t="s">
        <v>1094</v>
      </c>
      <c r="C547" s="2" t="s">
        <v>1095</v>
      </c>
      <c r="D547" s="1"/>
      <c r="E547" s="47">
        <v>306953239</v>
      </c>
      <c r="F547" s="18">
        <v>83.66</v>
      </c>
      <c r="G547" s="4">
        <f t="shared" si="179"/>
        <v>0.8366</v>
      </c>
      <c r="H547" s="47">
        <v>2239819.09</v>
      </c>
      <c r="I547" s="47">
        <v>205462.5</v>
      </c>
      <c r="J547" s="47">
        <v>0</v>
      </c>
      <c r="K547" s="47">
        <v>134450.22</v>
      </c>
      <c r="L547" s="56">
        <f t="shared" si="172"/>
        <v>2579731.81</v>
      </c>
      <c r="M547" s="47">
        <v>4284742</v>
      </c>
      <c r="N547" s="47">
        <v>0</v>
      </c>
      <c r="O547" s="47">
        <v>0</v>
      </c>
      <c r="P547" s="5">
        <f t="shared" si="169"/>
        <v>4284742</v>
      </c>
      <c r="Q547" s="47">
        <v>435458</v>
      </c>
      <c r="R547" s="47">
        <v>61200</v>
      </c>
      <c r="S547" s="5">
        <f t="shared" si="186"/>
        <v>496658</v>
      </c>
      <c r="T547" s="5">
        <f t="shared" si="180"/>
        <v>7361131.8100000005</v>
      </c>
      <c r="U547" s="6">
        <f t="shared" si="173"/>
        <v>0.16180249526541077</v>
      </c>
      <c r="V547" s="6">
        <f t="shared" si="184"/>
        <v>1.3958940501683386</v>
      </c>
      <c r="W547" s="6">
        <f t="shared" si="185"/>
        <v>0.840431532309063</v>
      </c>
      <c r="X547" s="66">
        <v>0.017</v>
      </c>
      <c r="Y547" s="14">
        <f t="shared" si="178"/>
        <v>2.3811280777428125</v>
      </c>
      <c r="Z547" s="16">
        <v>162446.01156069365</v>
      </c>
      <c r="AA547" s="32">
        <f t="shared" si="182"/>
        <v>3868.0475924450116</v>
      </c>
      <c r="AB547" s="35"/>
      <c r="AC547" s="2">
        <f t="shared" si="183"/>
        <v>366905616.7822137</v>
      </c>
      <c r="AD547" s="6">
        <f t="shared" si="174"/>
        <v>0.703105019929762</v>
      </c>
      <c r="AE547" s="6">
        <f t="shared" si="175"/>
        <v>1.167804962370832</v>
      </c>
      <c r="AF547" s="6">
        <f t="shared" si="176"/>
        <v>0.11868392853153767</v>
      </c>
      <c r="AG547" s="6">
        <f t="shared" si="177"/>
        <v>2.006273949839637</v>
      </c>
    </row>
    <row r="548" spans="1:33" ht="12.75">
      <c r="A548" s="1" t="s">
        <v>1096</v>
      </c>
      <c r="B548" s="1" t="s">
        <v>1097</v>
      </c>
      <c r="C548" s="2" t="s">
        <v>1095</v>
      </c>
      <c r="D548" s="1"/>
      <c r="E548" s="47">
        <v>122626810</v>
      </c>
      <c r="F548" s="18">
        <v>94.4</v>
      </c>
      <c r="G548" s="4">
        <f t="shared" si="179"/>
        <v>0.9440000000000001</v>
      </c>
      <c r="H548" s="47">
        <v>835823.76</v>
      </c>
      <c r="I548" s="47">
        <v>0</v>
      </c>
      <c r="J548" s="47">
        <v>0</v>
      </c>
      <c r="K548" s="47">
        <v>50082.94</v>
      </c>
      <c r="L548" s="56">
        <f t="shared" si="172"/>
        <v>885906.7</v>
      </c>
      <c r="M548" s="47">
        <v>2424464</v>
      </c>
      <c r="N548" s="47">
        <v>0</v>
      </c>
      <c r="O548" s="47">
        <v>0</v>
      </c>
      <c r="P548" s="5">
        <f t="shared" si="169"/>
        <v>2424464</v>
      </c>
      <c r="Q548" s="47">
        <v>881689</v>
      </c>
      <c r="R548" s="47">
        <v>24525</v>
      </c>
      <c r="S548" s="5">
        <f t="shared" si="186"/>
        <v>906214</v>
      </c>
      <c r="T548" s="5">
        <f t="shared" si="180"/>
        <v>4216584.7</v>
      </c>
      <c r="U548" s="6">
        <f t="shared" si="173"/>
        <v>0.7390015282954845</v>
      </c>
      <c r="V548" s="6">
        <f t="shared" si="184"/>
        <v>1.9771076161893146</v>
      </c>
      <c r="W548" s="6">
        <f t="shared" si="185"/>
        <v>0.7224412834354902</v>
      </c>
      <c r="X548" s="46"/>
      <c r="Y548" s="14">
        <f t="shared" si="178"/>
        <v>3.4385504279202896</v>
      </c>
      <c r="Z548" s="16">
        <v>110671.39724310777</v>
      </c>
      <c r="AA548" s="32">
        <f t="shared" si="182"/>
        <v>3805.491803488246</v>
      </c>
      <c r="AB548" s="35"/>
      <c r="AC548" s="2">
        <f aca="true" t="shared" si="187" ref="AC548:AC568">E548/G548</f>
        <v>129901281.77966101</v>
      </c>
      <c r="AD548" s="6">
        <f t="shared" si="174"/>
        <v>0.6819845715631028</v>
      </c>
      <c r="AE548" s="6">
        <f t="shared" si="175"/>
        <v>1.866389589682713</v>
      </c>
      <c r="AF548" s="6">
        <f t="shared" si="176"/>
        <v>0.6787377213840922</v>
      </c>
      <c r="AG548" s="6">
        <f t="shared" si="177"/>
        <v>3.2459916039567536</v>
      </c>
    </row>
    <row r="549" spans="1:33" ht="12.75">
      <c r="A549" s="1" t="s">
        <v>1098</v>
      </c>
      <c r="B549" s="1" t="s">
        <v>1099</v>
      </c>
      <c r="C549" s="2" t="s">
        <v>1095</v>
      </c>
      <c r="D549" s="1"/>
      <c r="E549" s="47">
        <v>142672884</v>
      </c>
      <c r="F549" s="18">
        <v>93.03</v>
      </c>
      <c r="G549" s="4">
        <f aca="true" t="shared" si="188" ref="G549:G568">F549/100</f>
        <v>0.9303</v>
      </c>
      <c r="H549" s="47">
        <v>1020213.4</v>
      </c>
      <c r="I549" s="47">
        <v>0</v>
      </c>
      <c r="J549" s="47">
        <v>0</v>
      </c>
      <c r="K549" s="47">
        <v>61083.26</v>
      </c>
      <c r="L549" s="56">
        <f t="shared" si="172"/>
        <v>1081296.66</v>
      </c>
      <c r="M549" s="47">
        <v>2760000</v>
      </c>
      <c r="N549" s="47">
        <v>0</v>
      </c>
      <c r="O549" s="47">
        <v>0</v>
      </c>
      <c r="P549" s="5">
        <f t="shared" si="169"/>
        <v>2760000</v>
      </c>
      <c r="Q549" s="47">
        <v>949856.59</v>
      </c>
      <c r="R549" s="47">
        <v>0</v>
      </c>
      <c r="S549" s="5">
        <f t="shared" si="186"/>
        <v>949856.59</v>
      </c>
      <c r="T549" s="5">
        <f aca="true" t="shared" si="189" ref="T549:T568">L549+P549+S549</f>
        <v>4791153.25</v>
      </c>
      <c r="U549" s="6">
        <f t="shared" si="173"/>
        <v>0.6657583160651607</v>
      </c>
      <c r="V549" s="6">
        <f t="shared" si="184"/>
        <v>1.9344951350391149</v>
      </c>
      <c r="W549" s="6">
        <f t="shared" si="185"/>
        <v>0.7578851914145087</v>
      </c>
      <c r="X549" s="46"/>
      <c r="Y549" s="14">
        <f t="shared" si="178"/>
        <v>3.3581386425187842</v>
      </c>
      <c r="Z549" s="16">
        <v>118655.46218487395</v>
      </c>
      <c r="AA549" s="32">
        <f t="shared" si="182"/>
        <v>3984.6149270895157</v>
      </c>
      <c r="AB549" s="35"/>
      <c r="AC549" s="2">
        <f t="shared" si="187"/>
        <v>153362231.5382135</v>
      </c>
      <c r="AD549" s="6">
        <f t="shared" si="174"/>
        <v>0.7050605935729174</v>
      </c>
      <c r="AE549" s="6">
        <f t="shared" si="175"/>
        <v>1.7996608241268888</v>
      </c>
      <c r="AF549" s="6">
        <f t="shared" si="176"/>
        <v>0.6193549614354189</v>
      </c>
      <c r="AG549" s="6">
        <f t="shared" si="177"/>
        <v>3.124076379135225</v>
      </c>
    </row>
    <row r="550" spans="1:33" ht="12.75">
      <c r="A550" s="1" t="s">
        <v>1100</v>
      </c>
      <c r="B550" s="1" t="s">
        <v>1101</v>
      </c>
      <c r="C550" s="2" t="s">
        <v>1095</v>
      </c>
      <c r="D550" s="1"/>
      <c r="E550" s="47">
        <v>430284668</v>
      </c>
      <c r="F550" s="18">
        <v>88.16</v>
      </c>
      <c r="G550" s="4">
        <f t="shared" si="188"/>
        <v>0.8815999999999999</v>
      </c>
      <c r="H550" s="54">
        <v>3008861.16</v>
      </c>
      <c r="I550" s="47">
        <v>277071.33</v>
      </c>
      <c r="J550" s="47">
        <v>0</v>
      </c>
      <c r="K550" s="47">
        <v>181309.5</v>
      </c>
      <c r="L550" s="56">
        <f t="shared" si="172"/>
        <v>3467241.99</v>
      </c>
      <c r="M550" s="47">
        <v>2897969</v>
      </c>
      <c r="N550" s="47">
        <v>2898524.67</v>
      </c>
      <c r="O550" s="47">
        <v>0</v>
      </c>
      <c r="P550" s="5">
        <f t="shared" si="169"/>
        <v>5796493.67</v>
      </c>
      <c r="Q550" s="47">
        <v>0</v>
      </c>
      <c r="R550" s="47">
        <v>86507</v>
      </c>
      <c r="S550" s="5">
        <f t="shared" si="186"/>
        <v>86507</v>
      </c>
      <c r="T550" s="5">
        <f t="shared" si="189"/>
        <v>9350242.66</v>
      </c>
      <c r="U550" s="6">
        <f t="shared" si="173"/>
        <v>0.02010459735925334</v>
      </c>
      <c r="V550" s="6">
        <f t="shared" si="184"/>
        <v>1.3471299586254373</v>
      </c>
      <c r="W550" s="6">
        <f t="shared" si="185"/>
        <v>0.8058018906683425</v>
      </c>
      <c r="X550" s="46"/>
      <c r="Y550" s="14">
        <f t="shared" si="178"/>
        <v>2.173036446653033</v>
      </c>
      <c r="Z550" s="16">
        <v>191373.71134020618</v>
      </c>
      <c r="AA550" s="32">
        <f t="shared" si="182"/>
        <v>4158.620496735249</v>
      </c>
      <c r="AB550" s="35"/>
      <c r="AC550" s="2">
        <f t="shared" si="187"/>
        <v>488072445.55353904</v>
      </c>
      <c r="AD550" s="6">
        <f t="shared" si="174"/>
        <v>0.7103949468132107</v>
      </c>
      <c r="AE550" s="6">
        <f t="shared" si="175"/>
        <v>1.1876297715241855</v>
      </c>
      <c r="AF550" s="6">
        <f t="shared" si="176"/>
        <v>0</v>
      </c>
      <c r="AG550" s="6">
        <f t="shared" si="177"/>
        <v>1.9157489313693137</v>
      </c>
    </row>
    <row r="551" spans="1:33" ht="12.75">
      <c r="A551" s="1" t="s">
        <v>1102</v>
      </c>
      <c r="B551" s="1" t="s">
        <v>461</v>
      </c>
      <c r="C551" s="2" t="s">
        <v>1095</v>
      </c>
      <c r="D551" s="1"/>
      <c r="E551" s="47">
        <v>201181496</v>
      </c>
      <c r="F551" s="18">
        <v>87.12</v>
      </c>
      <c r="G551" s="4">
        <f t="shared" si="188"/>
        <v>0.8712000000000001</v>
      </c>
      <c r="H551" s="47">
        <v>1381396.68</v>
      </c>
      <c r="I551" s="47">
        <v>126276.2</v>
      </c>
      <c r="J551" s="47">
        <v>0</v>
      </c>
      <c r="K551" s="47">
        <v>82632.42</v>
      </c>
      <c r="L551" s="56">
        <f t="shared" si="172"/>
        <v>1590305.2999999998</v>
      </c>
      <c r="M551" s="47">
        <v>2099027</v>
      </c>
      <c r="N551" s="47">
        <v>1707361.44</v>
      </c>
      <c r="O551" s="47">
        <v>0</v>
      </c>
      <c r="P551" s="5">
        <f t="shared" si="169"/>
        <v>3806388.44</v>
      </c>
      <c r="Q551" s="47">
        <v>184435</v>
      </c>
      <c r="R551" s="47">
        <v>80473</v>
      </c>
      <c r="S551" s="5">
        <f t="shared" si="186"/>
        <v>264908</v>
      </c>
      <c r="T551" s="5">
        <f t="shared" si="189"/>
        <v>5661601.74</v>
      </c>
      <c r="U551" s="6">
        <f t="shared" si="173"/>
        <v>0.13167612591965216</v>
      </c>
      <c r="V551" s="6">
        <f t="shared" si="184"/>
        <v>1.89201716642966</v>
      </c>
      <c r="W551" s="6">
        <f t="shared" si="185"/>
        <v>0.7904828881479238</v>
      </c>
      <c r="X551" s="46"/>
      <c r="Y551" s="14">
        <f t="shared" si="178"/>
        <v>2.8141761804972365</v>
      </c>
      <c r="Z551" s="16">
        <v>162276.75675675675</v>
      </c>
      <c r="AA551" s="32">
        <f t="shared" si="182"/>
        <v>4566.753835132088</v>
      </c>
      <c r="AB551" s="35"/>
      <c r="AC551" s="2">
        <f t="shared" si="187"/>
        <v>230924582.18549126</v>
      </c>
      <c r="AD551" s="6">
        <f t="shared" si="174"/>
        <v>0.6886686921544712</v>
      </c>
      <c r="AE551" s="6">
        <f t="shared" si="175"/>
        <v>1.64832535539352</v>
      </c>
      <c r="AF551" s="6">
        <f t="shared" si="176"/>
        <v>0.07986806699160842</v>
      </c>
      <c r="AG551" s="6">
        <f t="shared" si="177"/>
        <v>2.4517102884491924</v>
      </c>
    </row>
    <row r="552" spans="1:33" ht="12.75">
      <c r="A552" s="1" t="s">
        <v>1103</v>
      </c>
      <c r="B552" s="1" t="s">
        <v>1104</v>
      </c>
      <c r="C552" s="2" t="s">
        <v>1095</v>
      </c>
      <c r="D552" s="1"/>
      <c r="E552" s="47">
        <v>158765417</v>
      </c>
      <c r="F552" s="18">
        <v>90.7</v>
      </c>
      <c r="G552" s="4">
        <f t="shared" si="188"/>
        <v>0.907</v>
      </c>
      <c r="H552" s="47">
        <v>1089517.82</v>
      </c>
      <c r="I552" s="47">
        <v>100476.93</v>
      </c>
      <c r="J552" s="47">
        <v>0</v>
      </c>
      <c r="K552" s="47">
        <v>65749.93</v>
      </c>
      <c r="L552" s="56">
        <f t="shared" si="172"/>
        <v>1255744.68</v>
      </c>
      <c r="M552" s="47">
        <v>1670078</v>
      </c>
      <c r="N552" s="47">
        <v>1250013.93</v>
      </c>
      <c r="O552" s="47">
        <v>0</v>
      </c>
      <c r="P552" s="5">
        <f t="shared" si="169"/>
        <v>2920091.9299999997</v>
      </c>
      <c r="Q552" s="47">
        <v>132710</v>
      </c>
      <c r="R552" s="47">
        <v>15877</v>
      </c>
      <c r="S552" s="5">
        <f t="shared" si="186"/>
        <v>148587</v>
      </c>
      <c r="T552" s="5">
        <f t="shared" si="189"/>
        <v>4324423.609999999</v>
      </c>
      <c r="U552" s="6">
        <f t="shared" si="173"/>
        <v>0.09358902134209744</v>
      </c>
      <c r="V552" s="6">
        <f t="shared" si="184"/>
        <v>1.8392493687715377</v>
      </c>
      <c r="W552" s="6">
        <f t="shared" si="185"/>
        <v>0.7909434584233164</v>
      </c>
      <c r="X552" s="46"/>
      <c r="Y552" s="14">
        <f t="shared" si="178"/>
        <v>2.7237818485369516</v>
      </c>
      <c r="Z552" s="16">
        <v>193318.47389558234</v>
      </c>
      <c r="AA552" s="32">
        <f t="shared" si="182"/>
        <v>5265.573501836517</v>
      </c>
      <c r="AB552" s="35"/>
      <c r="AC552" s="2">
        <f t="shared" si="187"/>
        <v>175044561.1907387</v>
      </c>
      <c r="AD552" s="6">
        <f t="shared" si="174"/>
        <v>0.717385716789948</v>
      </c>
      <c r="AE552" s="6">
        <f t="shared" si="175"/>
        <v>1.6681991774757847</v>
      </c>
      <c r="AF552" s="6">
        <f t="shared" si="176"/>
        <v>0.07581498053823649</v>
      </c>
      <c r="AG552" s="6">
        <f t="shared" si="177"/>
        <v>2.470470136623015</v>
      </c>
    </row>
    <row r="553" spans="1:33" ht="12.75">
      <c r="A553" s="1" t="s">
        <v>1105</v>
      </c>
      <c r="B553" s="1" t="s">
        <v>390</v>
      </c>
      <c r="C553" s="2" t="s">
        <v>1095</v>
      </c>
      <c r="D553" s="1"/>
      <c r="E553" s="47">
        <v>360919547</v>
      </c>
      <c r="F553" s="18">
        <v>85.34</v>
      </c>
      <c r="G553" s="4">
        <f t="shared" si="188"/>
        <v>0.8534</v>
      </c>
      <c r="H553" s="47">
        <v>2545284.79</v>
      </c>
      <c r="I553" s="47">
        <v>233060.84</v>
      </c>
      <c r="J553" s="47">
        <v>0</v>
      </c>
      <c r="K553" s="47">
        <v>152509.99</v>
      </c>
      <c r="L553" s="56">
        <f t="shared" si="172"/>
        <v>2930855.62</v>
      </c>
      <c r="M553" s="47">
        <v>4512998</v>
      </c>
      <c r="N553" s="47">
        <v>0</v>
      </c>
      <c r="O553" s="47">
        <v>0</v>
      </c>
      <c r="P553" s="5">
        <f t="shared" si="169"/>
        <v>4512998</v>
      </c>
      <c r="Q553" s="47">
        <v>450977</v>
      </c>
      <c r="R553" s="47">
        <v>108252</v>
      </c>
      <c r="S553" s="5">
        <f t="shared" si="186"/>
        <v>559229</v>
      </c>
      <c r="T553" s="5">
        <f t="shared" si="189"/>
        <v>8003082.62</v>
      </c>
      <c r="U553" s="6">
        <f t="shared" si="173"/>
        <v>0.15494561174321766</v>
      </c>
      <c r="V553" s="6">
        <f t="shared" si="184"/>
        <v>1.2504166198568347</v>
      </c>
      <c r="W553" s="6">
        <f t="shared" si="185"/>
        <v>0.8120523380796552</v>
      </c>
      <c r="X553" s="46"/>
      <c r="Y553" s="14">
        <f t="shared" si="178"/>
        <v>2.2174145696797076</v>
      </c>
      <c r="Z553" s="16">
        <v>197334.14940364094</v>
      </c>
      <c r="AA553" s="32">
        <f t="shared" si="182"/>
        <v>4375.716179829856</v>
      </c>
      <c r="AB553" s="35"/>
      <c r="AC553" s="2">
        <f t="shared" si="187"/>
        <v>422919553.55050385</v>
      </c>
      <c r="AD553" s="6">
        <f t="shared" si="174"/>
        <v>0.6930054653171778</v>
      </c>
      <c r="AE553" s="6">
        <f t="shared" si="175"/>
        <v>1.0671055433858228</v>
      </c>
      <c r="AF553" s="6">
        <f t="shared" si="176"/>
        <v>0.10663422776600126</v>
      </c>
      <c r="AG553" s="6">
        <f t="shared" si="177"/>
        <v>1.8923415937646626</v>
      </c>
    </row>
    <row r="554" spans="1:33" ht="12.75">
      <c r="A554" s="1" t="s">
        <v>1106</v>
      </c>
      <c r="B554" s="1" t="s">
        <v>1107</v>
      </c>
      <c r="C554" s="2" t="s">
        <v>1095</v>
      </c>
      <c r="D554" s="1"/>
      <c r="E554" s="47">
        <v>573408686</v>
      </c>
      <c r="F554" s="18">
        <v>103.38</v>
      </c>
      <c r="G554" s="4">
        <f t="shared" si="188"/>
        <v>1.0338</v>
      </c>
      <c r="H554" s="47">
        <v>3377697</v>
      </c>
      <c r="I554" s="47">
        <v>0</v>
      </c>
      <c r="J554" s="47">
        <v>0</v>
      </c>
      <c r="K554" s="47">
        <v>202285.04</v>
      </c>
      <c r="L554" s="56">
        <f t="shared" si="172"/>
        <v>3579982.04</v>
      </c>
      <c r="M554" s="47">
        <v>10144840</v>
      </c>
      <c r="N554" s="47">
        <v>0</v>
      </c>
      <c r="O554" s="47">
        <v>0</v>
      </c>
      <c r="P554" s="5">
        <f t="shared" si="169"/>
        <v>10144840</v>
      </c>
      <c r="Q554" s="47">
        <v>2844488.68</v>
      </c>
      <c r="R554" s="47">
        <v>0</v>
      </c>
      <c r="S554" s="5">
        <f t="shared" si="186"/>
        <v>2844488.68</v>
      </c>
      <c r="T554" s="5">
        <f t="shared" si="189"/>
        <v>16569310.719999999</v>
      </c>
      <c r="U554" s="6">
        <f t="shared" si="173"/>
        <v>0.49606654894655716</v>
      </c>
      <c r="V554" s="6">
        <f t="shared" si="184"/>
        <v>1.7692163107553622</v>
      </c>
      <c r="W554" s="6">
        <f t="shared" si="185"/>
        <v>0.6243334165328636</v>
      </c>
      <c r="X554" s="66">
        <v>0.003</v>
      </c>
      <c r="Y554" s="14">
        <f t="shared" si="178"/>
        <v>2.886616276234783</v>
      </c>
      <c r="Z554" s="16">
        <v>166646.10215053763</v>
      </c>
      <c r="AA554" s="32">
        <f t="shared" si="182"/>
        <v>4810.433508388262</v>
      </c>
      <c r="AB554" s="35"/>
      <c r="AC554" s="2">
        <f t="shared" si="187"/>
        <v>554661139.4853936</v>
      </c>
      <c r="AD554" s="6">
        <f t="shared" si="174"/>
        <v>0.6454358860116745</v>
      </c>
      <c r="AE554" s="6">
        <f t="shared" si="175"/>
        <v>1.8290158220588937</v>
      </c>
      <c r="AF554" s="6">
        <f t="shared" si="176"/>
        <v>0.5128335983009509</v>
      </c>
      <c r="AG554" s="6">
        <f t="shared" si="177"/>
        <v>2.987285306371519</v>
      </c>
    </row>
    <row r="555" spans="1:33" ht="12.75">
      <c r="A555" s="1" t="s">
        <v>1108</v>
      </c>
      <c r="B555" s="1" t="s">
        <v>1109</v>
      </c>
      <c r="C555" s="2" t="s">
        <v>1095</v>
      </c>
      <c r="D555" s="1"/>
      <c r="E555" s="47">
        <v>107164606</v>
      </c>
      <c r="F555" s="18">
        <v>84.67</v>
      </c>
      <c r="G555" s="4">
        <f t="shared" si="188"/>
        <v>0.8467</v>
      </c>
      <c r="H555" s="47">
        <v>805064.77</v>
      </c>
      <c r="I555" s="47">
        <v>73652.16</v>
      </c>
      <c r="J555" s="47">
        <v>0</v>
      </c>
      <c r="K555" s="47">
        <v>48196.38</v>
      </c>
      <c r="L555" s="56">
        <f t="shared" si="172"/>
        <v>926913.31</v>
      </c>
      <c r="M555" s="47">
        <v>1173709</v>
      </c>
      <c r="N555" s="47">
        <v>728941.78</v>
      </c>
      <c r="O555" s="47">
        <v>0</v>
      </c>
      <c r="P555" s="5">
        <f t="shared" si="169"/>
        <v>1902650.78</v>
      </c>
      <c r="Q555" s="47">
        <v>163997</v>
      </c>
      <c r="R555" s="47">
        <v>10716</v>
      </c>
      <c r="S555" s="5">
        <f t="shared" si="186"/>
        <v>174713</v>
      </c>
      <c r="T555" s="5">
        <f t="shared" si="189"/>
        <v>3004277.09</v>
      </c>
      <c r="U555" s="6">
        <f t="shared" si="173"/>
        <v>0.16303237283399336</v>
      </c>
      <c r="V555" s="6">
        <f t="shared" si="184"/>
        <v>1.7754469978642016</v>
      </c>
      <c r="W555" s="6">
        <f t="shared" si="185"/>
        <v>0.8649435150258473</v>
      </c>
      <c r="X555" s="66">
        <v>0.026</v>
      </c>
      <c r="Y555" s="14">
        <f t="shared" si="178"/>
        <v>2.777422885724042</v>
      </c>
      <c r="Z555" s="16">
        <v>181958.3650190114</v>
      </c>
      <c r="AA555" s="32">
        <f t="shared" si="182"/>
        <v>5053.753272527312</v>
      </c>
      <c r="AB555" s="35"/>
      <c r="AC555" s="2">
        <f t="shared" si="187"/>
        <v>126567386.3233731</v>
      </c>
      <c r="AD555" s="6">
        <f t="shared" si="174"/>
        <v>0.7323476741723849</v>
      </c>
      <c r="AE555" s="6">
        <f t="shared" si="175"/>
        <v>1.5032709730916196</v>
      </c>
      <c r="AF555" s="6">
        <f t="shared" si="176"/>
        <v>0.12957287399535627</v>
      </c>
      <c r="AG555" s="6">
        <f t="shared" si="177"/>
        <v>2.3736581573425464</v>
      </c>
    </row>
    <row r="556" spans="1:33" ht="12.75">
      <c r="A556" s="1" t="s">
        <v>1110</v>
      </c>
      <c r="B556" s="1" t="s">
        <v>1111</v>
      </c>
      <c r="C556" s="2" t="s">
        <v>1095</v>
      </c>
      <c r="D556" s="1"/>
      <c r="E556" s="47">
        <v>349973689</v>
      </c>
      <c r="F556" s="18">
        <v>81.99</v>
      </c>
      <c r="G556" s="4">
        <f t="shared" si="188"/>
        <v>0.8199</v>
      </c>
      <c r="H556" s="47">
        <v>2769224.58</v>
      </c>
      <c r="I556" s="47">
        <v>253501.93</v>
      </c>
      <c r="J556" s="47">
        <v>0</v>
      </c>
      <c r="K556" s="47">
        <v>165886.19</v>
      </c>
      <c r="L556" s="56">
        <f t="shared" si="172"/>
        <v>3188612.7</v>
      </c>
      <c r="M556" s="47">
        <v>3865303</v>
      </c>
      <c r="N556" s="47">
        <v>0</v>
      </c>
      <c r="O556" s="47">
        <v>0</v>
      </c>
      <c r="P556" s="5">
        <f t="shared" si="169"/>
        <v>3865303</v>
      </c>
      <c r="Q556" s="47">
        <v>445713</v>
      </c>
      <c r="R556" s="47">
        <v>174987</v>
      </c>
      <c r="S556" s="5">
        <f t="shared" si="186"/>
        <v>620700</v>
      </c>
      <c r="T556" s="5">
        <f t="shared" si="189"/>
        <v>7674615.7</v>
      </c>
      <c r="U556" s="6">
        <f t="shared" si="173"/>
        <v>0.17735618976773992</v>
      </c>
      <c r="V556" s="6">
        <f t="shared" si="184"/>
        <v>1.1044553123534953</v>
      </c>
      <c r="W556" s="6">
        <f t="shared" si="185"/>
        <v>0.9111006913436855</v>
      </c>
      <c r="X556" s="46"/>
      <c r="Y556" s="14">
        <f t="shared" si="178"/>
        <v>2.1929121934649207</v>
      </c>
      <c r="Z556" s="16">
        <v>130000.32132424538</v>
      </c>
      <c r="AA556" s="32">
        <f t="shared" si="182"/>
        <v>2850.7928978629543</v>
      </c>
      <c r="AB556" s="35"/>
      <c r="AC556" s="2">
        <f t="shared" si="187"/>
        <v>426849236.49225515</v>
      </c>
      <c r="AD556" s="6">
        <f t="shared" si="174"/>
        <v>0.7470114568326879</v>
      </c>
      <c r="AE556" s="6">
        <f t="shared" si="175"/>
        <v>0.9055429105986307</v>
      </c>
      <c r="AF556" s="6">
        <f t="shared" si="176"/>
        <v>0.10441930356084568</v>
      </c>
      <c r="AG556" s="6">
        <f t="shared" si="177"/>
        <v>1.7979687074218886</v>
      </c>
    </row>
    <row r="557" spans="1:33" ht="12.75">
      <c r="A557" s="1" t="s">
        <v>1112</v>
      </c>
      <c r="B557" s="1" t="s">
        <v>1113</v>
      </c>
      <c r="C557" s="2" t="s">
        <v>1095</v>
      </c>
      <c r="D557" s="1"/>
      <c r="E557" s="47">
        <v>133194010</v>
      </c>
      <c r="F557" s="18">
        <v>89.56</v>
      </c>
      <c r="G557" s="4">
        <f t="shared" si="188"/>
        <v>0.8956000000000001</v>
      </c>
      <c r="H557" s="47">
        <v>941412.49</v>
      </c>
      <c r="I557" s="47">
        <v>86202.48</v>
      </c>
      <c r="J557" s="47">
        <v>0</v>
      </c>
      <c r="K557" s="47">
        <v>56409.04</v>
      </c>
      <c r="L557" s="56">
        <f t="shared" si="172"/>
        <v>1084024.01</v>
      </c>
      <c r="M557" s="47">
        <v>2225478</v>
      </c>
      <c r="N557" s="47">
        <v>0</v>
      </c>
      <c r="O557" s="47">
        <v>0</v>
      </c>
      <c r="P557" s="5">
        <f t="shared" si="169"/>
        <v>2225478</v>
      </c>
      <c r="Q557" s="47">
        <v>270071</v>
      </c>
      <c r="R557" s="47">
        <v>0</v>
      </c>
      <c r="S557" s="5">
        <f t="shared" si="186"/>
        <v>270071</v>
      </c>
      <c r="T557" s="5">
        <f t="shared" si="189"/>
        <v>3579573.01</v>
      </c>
      <c r="U557" s="6">
        <f t="shared" si="173"/>
        <v>0.2027651243475589</v>
      </c>
      <c r="V557" s="6">
        <f t="shared" si="184"/>
        <v>1.6708544175522608</v>
      </c>
      <c r="W557" s="6">
        <f t="shared" si="185"/>
        <v>0.8138684389785997</v>
      </c>
      <c r="X557" s="46"/>
      <c r="Y557" s="14">
        <f t="shared" si="178"/>
        <v>2.6874879808784193</v>
      </c>
      <c r="Z557" s="16">
        <v>161499.44134078213</v>
      </c>
      <c r="AA557" s="32">
        <f t="shared" si="182"/>
        <v>4340.278075219313</v>
      </c>
      <c r="AB557" s="35"/>
      <c r="AC557" s="2">
        <f t="shared" si="187"/>
        <v>148720422.06342116</v>
      </c>
      <c r="AD557" s="6">
        <f t="shared" si="174"/>
        <v>0.7289005739492339</v>
      </c>
      <c r="AE557" s="6">
        <f t="shared" si="175"/>
        <v>1.4964172163598048</v>
      </c>
      <c r="AF557" s="6">
        <f t="shared" si="176"/>
        <v>0.18159644536567374</v>
      </c>
      <c r="AG557" s="6">
        <f t="shared" si="177"/>
        <v>2.406914235674712</v>
      </c>
    </row>
    <row r="558" spans="1:33" ht="12.75">
      <c r="A558" s="1" t="s">
        <v>1114</v>
      </c>
      <c r="B558" s="1" t="s">
        <v>1115</v>
      </c>
      <c r="C558" s="2" t="s">
        <v>1095</v>
      </c>
      <c r="D558" s="1"/>
      <c r="E558" s="47">
        <v>319330272</v>
      </c>
      <c r="F558" s="18">
        <v>84.71</v>
      </c>
      <c r="G558" s="4">
        <f t="shared" si="188"/>
        <v>0.8471</v>
      </c>
      <c r="H558" s="47">
        <v>2329730.78</v>
      </c>
      <c r="I558" s="47">
        <v>213277.66</v>
      </c>
      <c r="J558" s="47">
        <v>0</v>
      </c>
      <c r="K558" s="47">
        <v>139564.3</v>
      </c>
      <c r="L558" s="56">
        <f t="shared" si="172"/>
        <v>2682572.7399999998</v>
      </c>
      <c r="M558" s="47">
        <v>0</v>
      </c>
      <c r="N558" s="47">
        <v>5249135.56</v>
      </c>
      <c r="O558" s="47">
        <v>0</v>
      </c>
      <c r="P558" s="5">
        <f t="shared" si="169"/>
        <v>5249135.56</v>
      </c>
      <c r="Q558" s="47">
        <v>1149016.77</v>
      </c>
      <c r="R558" s="47">
        <v>0</v>
      </c>
      <c r="S558" s="5">
        <f t="shared" si="186"/>
        <v>1149016.77</v>
      </c>
      <c r="T558" s="5">
        <f t="shared" si="189"/>
        <v>9080725.069999998</v>
      </c>
      <c r="U558" s="6">
        <f t="shared" si="173"/>
        <v>0.3598208095974064</v>
      </c>
      <c r="V558" s="6">
        <f t="shared" si="184"/>
        <v>1.64379516139328</v>
      </c>
      <c r="W558" s="6">
        <f t="shared" si="185"/>
        <v>0.840062147318122</v>
      </c>
      <c r="X558" s="46"/>
      <c r="Y558" s="14">
        <f t="shared" si="178"/>
        <v>2.8436781183088082</v>
      </c>
      <c r="Z558" s="16">
        <v>149025.9533898305</v>
      </c>
      <c r="AA558" s="32">
        <f t="shared" si="182"/>
        <v>4237.818427147694</v>
      </c>
      <c r="AB558" s="35"/>
      <c r="AC558" s="2">
        <f t="shared" si="187"/>
        <v>376968801.79435724</v>
      </c>
      <c r="AD558" s="6">
        <f t="shared" si="174"/>
        <v>0.7116166449931811</v>
      </c>
      <c r="AE558" s="6">
        <f t="shared" si="175"/>
        <v>1.3924588812162473</v>
      </c>
      <c r="AF558" s="6">
        <f t="shared" si="176"/>
        <v>0.304804207809963</v>
      </c>
      <c r="AG558" s="6">
        <f t="shared" si="177"/>
        <v>2.408879734019391</v>
      </c>
    </row>
    <row r="559" spans="1:33" ht="12.75">
      <c r="A559" s="1" t="s">
        <v>1116</v>
      </c>
      <c r="B559" s="1" t="s">
        <v>1117</v>
      </c>
      <c r="C559" s="2" t="s">
        <v>1095</v>
      </c>
      <c r="D559" s="1"/>
      <c r="E559" s="47">
        <v>171328539</v>
      </c>
      <c r="F559" s="18">
        <v>81.81</v>
      </c>
      <c r="G559" s="4">
        <f t="shared" si="188"/>
        <v>0.8181</v>
      </c>
      <c r="H559" s="47">
        <v>1326216.85</v>
      </c>
      <c r="I559" s="47">
        <v>121303.99</v>
      </c>
      <c r="J559" s="47">
        <v>0</v>
      </c>
      <c r="K559" s="47">
        <v>79378.71</v>
      </c>
      <c r="L559" s="56">
        <f t="shared" si="172"/>
        <v>1526899.55</v>
      </c>
      <c r="M559" s="47">
        <v>2023437</v>
      </c>
      <c r="N559" s="47">
        <v>1259294.62</v>
      </c>
      <c r="O559" s="47">
        <v>0</v>
      </c>
      <c r="P559" s="5">
        <f t="shared" si="169"/>
        <v>3282731.62</v>
      </c>
      <c r="Q559" s="47">
        <v>304455</v>
      </c>
      <c r="R559" s="47">
        <v>34266</v>
      </c>
      <c r="S559" s="5">
        <f t="shared" si="186"/>
        <v>338721</v>
      </c>
      <c r="T559" s="5">
        <f t="shared" si="189"/>
        <v>5148352.17</v>
      </c>
      <c r="U559" s="6">
        <f t="shared" si="173"/>
        <v>0.1977026139235332</v>
      </c>
      <c r="V559" s="6">
        <f t="shared" si="184"/>
        <v>1.9160448336047506</v>
      </c>
      <c r="W559" s="6">
        <f t="shared" si="185"/>
        <v>0.8912114460977222</v>
      </c>
      <c r="X559" s="66"/>
      <c r="Y559" s="14">
        <f t="shared" si="178"/>
        <v>3.004958893626006</v>
      </c>
      <c r="Z559" s="16">
        <v>141174.74849094567</v>
      </c>
      <c r="AA559" s="32">
        <f t="shared" si="182"/>
        <v>4242.243160332818</v>
      </c>
      <c r="AB559" s="35"/>
      <c r="AC559" s="2">
        <f t="shared" si="187"/>
        <v>209422489.9156582</v>
      </c>
      <c r="AD559" s="6">
        <f t="shared" si="174"/>
        <v>0.7291000840525467</v>
      </c>
      <c r="AE559" s="6">
        <f t="shared" si="175"/>
        <v>1.5675162783720467</v>
      </c>
      <c r="AF559" s="6">
        <f t="shared" si="176"/>
        <v>0.14537836892428063</v>
      </c>
      <c r="AG559" s="6">
        <f t="shared" si="177"/>
        <v>2.4583568708754355</v>
      </c>
    </row>
    <row r="560" spans="1:33" ht="12.75">
      <c r="A560" s="1" t="s">
        <v>1118</v>
      </c>
      <c r="B560" s="1" t="s">
        <v>1119</v>
      </c>
      <c r="C560" s="2" t="s">
        <v>1095</v>
      </c>
      <c r="D560" s="1"/>
      <c r="E560" s="47">
        <v>155647625</v>
      </c>
      <c r="F560" s="18">
        <v>82.99</v>
      </c>
      <c r="G560" s="4">
        <f t="shared" si="188"/>
        <v>0.8299</v>
      </c>
      <c r="H560" s="47">
        <v>1182403.9</v>
      </c>
      <c r="I560" s="47">
        <v>108240.48</v>
      </c>
      <c r="J560" s="47">
        <v>0</v>
      </c>
      <c r="K560" s="47">
        <v>70830.24</v>
      </c>
      <c r="L560" s="56">
        <f t="shared" si="172"/>
        <v>1361474.6199999999</v>
      </c>
      <c r="M560" s="47">
        <v>0</v>
      </c>
      <c r="N560" s="47">
        <v>2838623.44</v>
      </c>
      <c r="O560" s="47">
        <v>0</v>
      </c>
      <c r="P560" s="5">
        <f t="shared" si="169"/>
        <v>2838623.44</v>
      </c>
      <c r="Q560" s="47">
        <v>601633.87</v>
      </c>
      <c r="R560" s="47">
        <v>0</v>
      </c>
      <c r="S560" s="5">
        <f t="shared" si="186"/>
        <v>601633.87</v>
      </c>
      <c r="T560" s="5">
        <f t="shared" si="189"/>
        <v>4801731.93</v>
      </c>
      <c r="U560" s="6">
        <f t="shared" si="173"/>
        <v>0.3865358498081805</v>
      </c>
      <c r="V560" s="6">
        <f t="shared" si="184"/>
        <v>1.8237499223004525</v>
      </c>
      <c r="W560" s="6">
        <f t="shared" si="185"/>
        <v>0.8747159617758382</v>
      </c>
      <c r="X560" s="46"/>
      <c r="Y560" s="14">
        <f t="shared" si="178"/>
        <v>3.0850017338844715</v>
      </c>
      <c r="Z560" s="16">
        <v>136357.65158806543</v>
      </c>
      <c r="AA560" s="32">
        <f t="shared" si="182"/>
        <v>4206.635915775965</v>
      </c>
      <c r="AB560" s="35"/>
      <c r="AC560" s="2">
        <f t="shared" si="187"/>
        <v>187549855.40426558</v>
      </c>
      <c r="AD560" s="6">
        <f t="shared" si="174"/>
        <v>0.7259267766777681</v>
      </c>
      <c r="AE560" s="6">
        <f t="shared" si="175"/>
        <v>1.5135300605171456</v>
      </c>
      <c r="AF560" s="6">
        <f t="shared" si="176"/>
        <v>0.32078610175580896</v>
      </c>
      <c r="AG560" s="6">
        <f t="shared" si="177"/>
        <v>2.5602429389507226</v>
      </c>
    </row>
    <row r="561" spans="1:33" ht="12.75">
      <c r="A561" s="1" t="s">
        <v>1120</v>
      </c>
      <c r="B561" s="1" t="s">
        <v>1121</v>
      </c>
      <c r="C561" s="2" t="s">
        <v>1095</v>
      </c>
      <c r="D561" s="1"/>
      <c r="E561" s="47">
        <v>392722748</v>
      </c>
      <c r="F561" s="18">
        <v>89.8</v>
      </c>
      <c r="G561" s="4">
        <f t="shared" si="188"/>
        <v>0.898</v>
      </c>
      <c r="H561" s="47">
        <v>2755706.86</v>
      </c>
      <c r="I561" s="47">
        <v>252405.57</v>
      </c>
      <c r="J561" s="47">
        <v>0</v>
      </c>
      <c r="K561" s="47">
        <v>165168.76</v>
      </c>
      <c r="L561" s="56">
        <f t="shared" si="172"/>
        <v>3173281.1899999995</v>
      </c>
      <c r="M561" s="47">
        <v>6158224</v>
      </c>
      <c r="N561" s="47">
        <v>0</v>
      </c>
      <c r="O561" s="47">
        <v>0</v>
      </c>
      <c r="P561" s="5">
        <f t="shared" si="169"/>
        <v>6158224</v>
      </c>
      <c r="Q561" s="47">
        <v>912216.78</v>
      </c>
      <c r="R561" s="47">
        <v>117816.81</v>
      </c>
      <c r="S561" s="5">
        <f t="shared" si="186"/>
        <v>1030033.5900000001</v>
      </c>
      <c r="T561" s="5">
        <f t="shared" si="189"/>
        <v>10361538.78</v>
      </c>
      <c r="U561" s="6">
        <f t="shared" si="173"/>
        <v>0.2622800933344457</v>
      </c>
      <c r="V561" s="6">
        <f t="shared" si="184"/>
        <v>1.568084362660856</v>
      </c>
      <c r="W561" s="6">
        <f t="shared" si="185"/>
        <v>0.80802072356654</v>
      </c>
      <c r="X561" s="46"/>
      <c r="Y561" s="14">
        <f t="shared" si="178"/>
        <v>2.638385179561842</v>
      </c>
      <c r="Z561" s="16">
        <v>140556.81566820276</v>
      </c>
      <c r="AA561" s="32">
        <f t="shared" si="182"/>
        <v>3708.4301934539185</v>
      </c>
      <c r="AB561" s="35"/>
      <c r="AC561" s="2">
        <f t="shared" si="187"/>
        <v>437330454.3429844</v>
      </c>
      <c r="AD561" s="6">
        <f t="shared" si="174"/>
        <v>0.725602609762753</v>
      </c>
      <c r="AE561" s="6">
        <f t="shared" si="175"/>
        <v>1.4081397576694488</v>
      </c>
      <c r="AF561" s="6">
        <f t="shared" si="176"/>
        <v>0.20858752710703685</v>
      </c>
      <c r="AG561" s="6">
        <f t="shared" si="177"/>
        <v>2.369269891246534</v>
      </c>
    </row>
    <row r="562" spans="1:33" ht="12.75">
      <c r="A562" s="1" t="s">
        <v>1122</v>
      </c>
      <c r="B562" s="1" t="s">
        <v>226</v>
      </c>
      <c r="C562" s="2" t="s">
        <v>1095</v>
      </c>
      <c r="D562" s="1"/>
      <c r="E562" s="47">
        <v>327079248</v>
      </c>
      <c r="F562" s="18">
        <v>70.64</v>
      </c>
      <c r="G562" s="4">
        <f t="shared" si="188"/>
        <v>0.7064</v>
      </c>
      <c r="H562" s="47">
        <v>2887919.66</v>
      </c>
      <c r="I562" s="47">
        <v>264067.11</v>
      </c>
      <c r="J562" s="47">
        <v>0</v>
      </c>
      <c r="K562" s="47">
        <v>172799.82</v>
      </c>
      <c r="L562" s="56">
        <f t="shared" si="172"/>
        <v>3324786.59</v>
      </c>
      <c r="M562" s="47">
        <v>3537759</v>
      </c>
      <c r="N562" s="47">
        <v>3633884.02</v>
      </c>
      <c r="O562" s="47">
        <v>0</v>
      </c>
      <c r="P562" s="5">
        <f t="shared" si="169"/>
        <v>7171643.02</v>
      </c>
      <c r="Q562" s="47">
        <v>1691664</v>
      </c>
      <c r="R562" s="47">
        <v>65426</v>
      </c>
      <c r="S562" s="5">
        <f t="shared" si="186"/>
        <v>1757090</v>
      </c>
      <c r="T562" s="5">
        <f t="shared" si="189"/>
        <v>12253519.61</v>
      </c>
      <c r="U562" s="6">
        <f t="shared" si="173"/>
        <v>0.5372062002539519</v>
      </c>
      <c r="V562" s="6">
        <f t="shared" si="184"/>
        <v>2.192631621801943</v>
      </c>
      <c r="W562" s="6">
        <f t="shared" si="185"/>
        <v>1.0165079595633655</v>
      </c>
      <c r="X562" s="46"/>
      <c r="Y562" s="14">
        <f t="shared" si="178"/>
        <v>3.7463457816192607</v>
      </c>
      <c r="Z562" s="16">
        <v>121495.50182007281</v>
      </c>
      <c r="AA562" s="32">
        <f t="shared" si="182"/>
        <v>4551.64160729345</v>
      </c>
      <c r="AB562" s="35"/>
      <c r="AC562" s="2">
        <f t="shared" si="187"/>
        <v>463022718.006795</v>
      </c>
      <c r="AD562" s="6">
        <f t="shared" si="174"/>
        <v>0.7180612226355614</v>
      </c>
      <c r="AE562" s="6">
        <f t="shared" si="175"/>
        <v>1.5488749776408925</v>
      </c>
      <c r="AF562" s="6">
        <f t="shared" si="176"/>
        <v>0.3653522676559413</v>
      </c>
      <c r="AG562" s="6">
        <f t="shared" si="177"/>
        <v>2.6464186601358457</v>
      </c>
    </row>
    <row r="563" spans="1:33" ht="12.75">
      <c r="A563" s="1" t="s">
        <v>1123</v>
      </c>
      <c r="B563" s="1" t="s">
        <v>1124</v>
      </c>
      <c r="C563" s="2" t="s">
        <v>1095</v>
      </c>
      <c r="D563" s="1"/>
      <c r="E563" s="47">
        <v>112579527</v>
      </c>
      <c r="F563" s="18">
        <v>90.28</v>
      </c>
      <c r="G563" s="4">
        <f t="shared" si="188"/>
        <v>0.9028</v>
      </c>
      <c r="H563" s="47">
        <v>771282.95</v>
      </c>
      <c r="I563" s="47">
        <v>72292.94</v>
      </c>
      <c r="J563" s="47">
        <v>0</v>
      </c>
      <c r="K563" s="47">
        <v>47306.94</v>
      </c>
      <c r="L563" s="56">
        <f t="shared" si="172"/>
        <v>890882.8299999998</v>
      </c>
      <c r="M563" s="47">
        <v>1383662</v>
      </c>
      <c r="N563" s="47">
        <v>0</v>
      </c>
      <c r="O563" s="47">
        <v>0</v>
      </c>
      <c r="P563" s="5">
        <f t="shared" si="169"/>
        <v>1383662</v>
      </c>
      <c r="Q563" s="47">
        <v>239356</v>
      </c>
      <c r="R563" s="47">
        <v>0</v>
      </c>
      <c r="S563" s="5">
        <f t="shared" si="186"/>
        <v>239356</v>
      </c>
      <c r="T563" s="5">
        <f t="shared" si="189"/>
        <v>2513900.83</v>
      </c>
      <c r="U563" s="6">
        <f t="shared" si="173"/>
        <v>0.21261059304326263</v>
      </c>
      <c r="V563" s="6">
        <f t="shared" si="184"/>
        <v>1.2290529520522857</v>
      </c>
      <c r="W563" s="6">
        <f t="shared" si="185"/>
        <v>0.7913364478783073</v>
      </c>
      <c r="X563" s="46"/>
      <c r="Y563" s="14">
        <f t="shared" si="178"/>
        <v>2.2329999929738555</v>
      </c>
      <c r="Z563" s="16">
        <v>117478.9156626506</v>
      </c>
      <c r="AA563" s="32">
        <f t="shared" si="182"/>
        <v>2623.3041784927495</v>
      </c>
      <c r="AB563" s="35"/>
      <c r="AC563" s="2">
        <f t="shared" si="187"/>
        <v>124700406.51307043</v>
      </c>
      <c r="AD563" s="6">
        <f t="shared" si="174"/>
        <v>0.7144185451445358</v>
      </c>
      <c r="AE563" s="6">
        <f t="shared" si="175"/>
        <v>1.1095890051128037</v>
      </c>
      <c r="AF563" s="6">
        <f t="shared" si="176"/>
        <v>0.19194484339945753</v>
      </c>
      <c r="AG563" s="6">
        <f t="shared" si="177"/>
        <v>2.015952393656797</v>
      </c>
    </row>
    <row r="564" spans="1:33" ht="12.75">
      <c r="A564" s="1" t="s">
        <v>1125</v>
      </c>
      <c r="B564" s="1" t="s">
        <v>1126</v>
      </c>
      <c r="C564" s="2" t="s">
        <v>1095</v>
      </c>
      <c r="D564" s="1"/>
      <c r="E564" s="47">
        <v>556362005</v>
      </c>
      <c r="F564" s="18">
        <v>95.92</v>
      </c>
      <c r="G564" s="4">
        <f t="shared" si="188"/>
        <v>0.9592</v>
      </c>
      <c r="H564" s="47">
        <v>3869904.94</v>
      </c>
      <c r="I564" s="47">
        <v>0</v>
      </c>
      <c r="J564" s="47">
        <v>0</v>
      </c>
      <c r="K564" s="47">
        <v>231769.93</v>
      </c>
      <c r="L564" s="56">
        <f t="shared" si="172"/>
        <v>4101674.87</v>
      </c>
      <c r="M564" s="47">
        <v>6424909</v>
      </c>
      <c r="N564" s="47">
        <v>0</v>
      </c>
      <c r="O564" s="47">
        <v>0</v>
      </c>
      <c r="P564" s="5">
        <f t="shared" si="169"/>
        <v>6424909</v>
      </c>
      <c r="Q564" s="47">
        <v>5455170.47</v>
      </c>
      <c r="R564" s="47">
        <v>0</v>
      </c>
      <c r="S564" s="5">
        <f t="shared" si="186"/>
        <v>5455170.47</v>
      </c>
      <c r="T564" s="5">
        <f t="shared" si="189"/>
        <v>15981754.34</v>
      </c>
      <c r="U564" s="6">
        <f t="shared" si="173"/>
        <v>0.9805073712752904</v>
      </c>
      <c r="V564" s="6">
        <f t="shared" si="184"/>
        <v>1.1548072913426215</v>
      </c>
      <c r="W564" s="6">
        <f t="shared" si="185"/>
        <v>0.7372313050025766</v>
      </c>
      <c r="X564" s="46"/>
      <c r="Y564" s="14">
        <f t="shared" si="178"/>
        <v>2.8725459676204883</v>
      </c>
      <c r="Z564" s="16">
        <v>88514.19297067383</v>
      </c>
      <c r="AA564" s="32">
        <f t="shared" si="182"/>
        <v>2542.6108809509087</v>
      </c>
      <c r="AB564" s="35"/>
      <c r="AC564" s="2">
        <f t="shared" si="187"/>
        <v>580027111.1342785</v>
      </c>
      <c r="AD564" s="6">
        <f t="shared" si="174"/>
        <v>0.7071522677584714</v>
      </c>
      <c r="AE564" s="6">
        <f t="shared" si="175"/>
        <v>1.1076911538558425</v>
      </c>
      <c r="AF564" s="6">
        <f t="shared" si="176"/>
        <v>0.9405026705272586</v>
      </c>
      <c r="AG564" s="6">
        <f t="shared" si="177"/>
        <v>2.755346092141573</v>
      </c>
    </row>
    <row r="565" spans="1:33" ht="12.75">
      <c r="A565" s="1" t="s">
        <v>1127</v>
      </c>
      <c r="B565" s="1" t="s">
        <v>1128</v>
      </c>
      <c r="C565" s="2" t="s">
        <v>1095</v>
      </c>
      <c r="D565" s="1"/>
      <c r="E565" s="47">
        <v>251803518</v>
      </c>
      <c r="F565" s="18">
        <v>89.66</v>
      </c>
      <c r="G565" s="4">
        <f t="shared" si="188"/>
        <v>0.8966</v>
      </c>
      <c r="H565" s="47">
        <v>1824612.1</v>
      </c>
      <c r="I565" s="47">
        <v>167639.79</v>
      </c>
      <c r="J565" s="47">
        <v>0</v>
      </c>
      <c r="K565" s="47">
        <v>109699.86</v>
      </c>
      <c r="L565" s="56">
        <f t="shared" si="172"/>
        <v>2101951.75</v>
      </c>
      <c r="M565" s="47">
        <v>3995995</v>
      </c>
      <c r="N565" s="47">
        <v>0</v>
      </c>
      <c r="O565" s="47">
        <v>0</v>
      </c>
      <c r="P565" s="5">
        <f t="shared" si="169"/>
        <v>3995995</v>
      </c>
      <c r="Q565" s="47">
        <v>1525930</v>
      </c>
      <c r="R565" s="47">
        <v>128420</v>
      </c>
      <c r="S565" s="5">
        <f t="shared" si="186"/>
        <v>1654350</v>
      </c>
      <c r="T565" s="5">
        <f t="shared" si="189"/>
        <v>7752296.75</v>
      </c>
      <c r="U565" s="6">
        <f t="shared" si="173"/>
        <v>0.6570003521555247</v>
      </c>
      <c r="V565" s="6">
        <f t="shared" si="184"/>
        <v>1.586949631100865</v>
      </c>
      <c r="W565" s="6">
        <f t="shared" si="185"/>
        <v>0.8347586907026454</v>
      </c>
      <c r="X565" s="46"/>
      <c r="Y565" s="14">
        <f t="shared" si="178"/>
        <v>3.078708673959035</v>
      </c>
      <c r="Z565" s="16">
        <v>119658.38323353294</v>
      </c>
      <c r="AA565" s="32">
        <f t="shared" si="182"/>
        <v>3683.9330237299223</v>
      </c>
      <c r="AB565" s="35"/>
      <c r="AC565" s="2">
        <f t="shared" si="187"/>
        <v>280842647.78050417</v>
      </c>
      <c r="AD565" s="6">
        <f t="shared" si="174"/>
        <v>0.7484446420839918</v>
      </c>
      <c r="AE565" s="6">
        <f t="shared" si="175"/>
        <v>1.4228590392450353</v>
      </c>
      <c r="AF565" s="6">
        <f t="shared" si="176"/>
        <v>0.5433398424560534</v>
      </c>
      <c r="AG565" s="6">
        <f t="shared" si="177"/>
        <v>2.76037019707167</v>
      </c>
    </row>
    <row r="566" spans="1:33" ht="12.75">
      <c r="A566" s="1" t="s">
        <v>1129</v>
      </c>
      <c r="B566" s="1" t="s">
        <v>1130</v>
      </c>
      <c r="C566" s="2" t="s">
        <v>1095</v>
      </c>
      <c r="D566" s="1"/>
      <c r="E566" s="47">
        <v>275886895</v>
      </c>
      <c r="F566" s="18">
        <v>87.72</v>
      </c>
      <c r="G566" s="4">
        <f t="shared" si="188"/>
        <v>0.8772</v>
      </c>
      <c r="H566" s="47">
        <v>1939174.16</v>
      </c>
      <c r="I566" s="47">
        <v>0</v>
      </c>
      <c r="J566" s="47">
        <v>0</v>
      </c>
      <c r="K566" s="47">
        <v>116152.93</v>
      </c>
      <c r="L566" s="56">
        <f t="shared" si="172"/>
        <v>2055327.0899999999</v>
      </c>
      <c r="M566" s="47">
        <v>2731197</v>
      </c>
      <c r="N566" s="47">
        <v>2668419.85</v>
      </c>
      <c r="O566" s="47">
        <v>0</v>
      </c>
      <c r="P566" s="5">
        <f t="shared" si="169"/>
        <v>5399616.85</v>
      </c>
      <c r="Q566" s="47">
        <v>2393295</v>
      </c>
      <c r="R566" s="47">
        <v>0</v>
      </c>
      <c r="S566" s="5">
        <f t="shared" si="186"/>
        <v>2393295</v>
      </c>
      <c r="T566" s="5">
        <f t="shared" si="189"/>
        <v>9848238.94</v>
      </c>
      <c r="U566" s="6">
        <f t="shared" si="173"/>
        <v>0.8674913681565048</v>
      </c>
      <c r="V566" s="6">
        <f t="shared" si="184"/>
        <v>1.9571849724866415</v>
      </c>
      <c r="W566" s="6">
        <f t="shared" si="185"/>
        <v>0.7449890253032859</v>
      </c>
      <c r="X566" s="46"/>
      <c r="Y566" s="14">
        <f t="shared" si="178"/>
        <v>3.5696653659464324</v>
      </c>
      <c r="Z566" s="16">
        <v>104632.97236322617</v>
      </c>
      <c r="AA566" s="32">
        <f t="shared" si="182"/>
        <v>3735.046975810387</v>
      </c>
      <c r="AB566" s="35"/>
      <c r="AC566" s="2">
        <f t="shared" si="187"/>
        <v>314508544.2316462</v>
      </c>
      <c r="AD566" s="6">
        <f t="shared" si="174"/>
        <v>0.6535043729960424</v>
      </c>
      <c r="AE566" s="6">
        <f t="shared" si="175"/>
        <v>1.7168426578652818</v>
      </c>
      <c r="AF566" s="6">
        <f t="shared" si="176"/>
        <v>0.760963428146886</v>
      </c>
      <c r="AG566" s="6">
        <f t="shared" si="177"/>
        <v>3.13131045900821</v>
      </c>
    </row>
    <row r="567" spans="1:33" ht="12.75">
      <c r="A567" s="1" t="s">
        <v>1131</v>
      </c>
      <c r="B567" s="1" t="s">
        <v>181</v>
      </c>
      <c r="C567" s="2" t="s">
        <v>1095</v>
      </c>
      <c r="D567" s="1"/>
      <c r="E567" s="47">
        <v>432244291</v>
      </c>
      <c r="F567" s="18">
        <v>91.86</v>
      </c>
      <c r="G567" s="4">
        <f t="shared" si="188"/>
        <v>0.9186</v>
      </c>
      <c r="H567" s="47">
        <v>3042732.1</v>
      </c>
      <c r="I567" s="47">
        <v>278219.98</v>
      </c>
      <c r="J567" s="47">
        <v>0</v>
      </c>
      <c r="K567" s="47">
        <v>182061.15</v>
      </c>
      <c r="L567" s="56">
        <f t="shared" si="172"/>
        <v>3503013.23</v>
      </c>
      <c r="M567" s="47">
        <v>3805507</v>
      </c>
      <c r="N567" s="47">
        <v>4203345.69</v>
      </c>
      <c r="O567" s="47">
        <v>0</v>
      </c>
      <c r="P567" s="5">
        <f>SUM(M567:O567)</f>
        <v>8008852.69</v>
      </c>
      <c r="Q567" s="47">
        <v>1393446.23</v>
      </c>
      <c r="R567" s="47">
        <v>86448</v>
      </c>
      <c r="S567" s="5">
        <f t="shared" si="186"/>
        <v>1479894.23</v>
      </c>
      <c r="T567" s="5">
        <f t="shared" si="189"/>
        <v>12991760.15</v>
      </c>
      <c r="U567" s="6">
        <f t="shared" si="173"/>
        <v>0.34237449997922587</v>
      </c>
      <c r="V567" s="6">
        <f t="shared" si="184"/>
        <v>1.8528533185415745</v>
      </c>
      <c r="W567" s="6">
        <f t="shared" si="185"/>
        <v>0.8104244065076616</v>
      </c>
      <c r="X567" s="66">
        <v>0.015</v>
      </c>
      <c r="Y567" s="14">
        <f t="shared" si="178"/>
        <v>2.990652225028462</v>
      </c>
      <c r="Z567" s="16">
        <v>173661.54174852654</v>
      </c>
      <c r="AA567" s="32">
        <f t="shared" si="182"/>
        <v>5193.6127623210405</v>
      </c>
      <c r="AB567" s="35"/>
      <c r="AC567" s="2">
        <f t="shared" si="187"/>
        <v>470546800.56607884</v>
      </c>
      <c r="AD567" s="6">
        <f t="shared" si="174"/>
        <v>0.7444558598179379</v>
      </c>
      <c r="AE567" s="6">
        <f t="shared" si="175"/>
        <v>1.7020310584122904</v>
      </c>
      <c r="AF567" s="6">
        <f t="shared" si="176"/>
        <v>0.29613339806447553</v>
      </c>
      <c r="AG567" s="6">
        <f t="shared" si="177"/>
        <v>2.760992133911145</v>
      </c>
    </row>
    <row r="568" spans="1:33" ht="12.75">
      <c r="A568" s="1" t="s">
        <v>1132</v>
      </c>
      <c r="B568" s="1" t="s">
        <v>1133</v>
      </c>
      <c r="C568" s="2" t="s">
        <v>1095</v>
      </c>
      <c r="D568" s="1"/>
      <c r="E568" s="47">
        <v>343037614</v>
      </c>
      <c r="F568" s="18">
        <v>86.5</v>
      </c>
      <c r="G568" s="4">
        <f t="shared" si="188"/>
        <v>0.865</v>
      </c>
      <c r="H568" s="47">
        <v>2643193.16</v>
      </c>
      <c r="I568" s="47">
        <v>241063.11</v>
      </c>
      <c r="J568" s="47">
        <v>0</v>
      </c>
      <c r="K568" s="47">
        <v>157746.45</v>
      </c>
      <c r="L568" s="56">
        <f t="shared" si="172"/>
        <v>3042002.72</v>
      </c>
      <c r="M568" s="47">
        <v>4261027</v>
      </c>
      <c r="N568" s="47">
        <v>0</v>
      </c>
      <c r="O568" s="47">
        <v>0</v>
      </c>
      <c r="P568" s="5">
        <f>SUM(M568:O568)</f>
        <v>4261027</v>
      </c>
      <c r="Q568" s="47">
        <v>0</v>
      </c>
      <c r="R568" s="47">
        <v>71724</v>
      </c>
      <c r="S568" s="5">
        <f t="shared" si="186"/>
        <v>71724</v>
      </c>
      <c r="T568" s="5">
        <f t="shared" si="189"/>
        <v>7374753.720000001</v>
      </c>
      <c r="U568" s="6">
        <f t="shared" si="173"/>
        <v>0.020908494308731988</v>
      </c>
      <c r="V568" s="6">
        <f t="shared" si="184"/>
        <v>1.2421457082546055</v>
      </c>
      <c r="W568" s="6">
        <f t="shared" si="185"/>
        <v>0.8867840131374048</v>
      </c>
      <c r="X568" s="46"/>
      <c r="Y568" s="14">
        <f t="shared" si="178"/>
        <v>2.1498382157007425</v>
      </c>
      <c r="Z568" s="16">
        <v>143935.66121842497</v>
      </c>
      <c r="AA568" s="32">
        <f t="shared" si="182"/>
        <v>3094.3838508952526</v>
      </c>
      <c r="AB568" s="35"/>
      <c r="AC568" s="2">
        <f t="shared" si="187"/>
        <v>396575276.30057806</v>
      </c>
      <c r="AD568" s="6">
        <f t="shared" si="174"/>
        <v>0.7670681713638552</v>
      </c>
      <c r="AE568" s="6">
        <f t="shared" si="175"/>
        <v>1.074456037640234</v>
      </c>
      <c r="AF568" s="6">
        <f t="shared" si="176"/>
        <v>0</v>
      </c>
      <c r="AG568" s="6">
        <f t="shared" si="177"/>
        <v>1.8596100565811422</v>
      </c>
    </row>
    <row r="569" spans="24:26" ht="12.75">
      <c r="X569" s="66"/>
      <c r="Z569" s="16"/>
    </row>
    <row r="570" spans="1:34" ht="12.75">
      <c r="A570" s="1"/>
      <c r="B570" s="1" t="s">
        <v>1134</v>
      </c>
      <c r="C570" s="1"/>
      <c r="D570" s="1"/>
      <c r="E570" s="49">
        <f>SUM(E3:E568)</f>
        <v>495988917284</v>
      </c>
      <c r="F570" s="50">
        <f>AVERAGEA(F3:F568)</f>
        <v>81.10219081272078</v>
      </c>
      <c r="G570" s="50">
        <f>AVERAGEA(G3:G568)</f>
        <v>0.8110219081272089</v>
      </c>
      <c r="H570" s="49">
        <f aca="true" t="shared" si="190" ref="H570:T570">SUM(H3:H568)</f>
        <v>2732606908.2989974</v>
      </c>
      <c r="I570" s="49">
        <f t="shared" si="190"/>
        <v>74104227.63000001</v>
      </c>
      <c r="J570" s="49">
        <f t="shared" si="190"/>
        <v>12899706.000000004</v>
      </c>
      <c r="K570" s="49">
        <f t="shared" si="190"/>
        <v>94463069.80000006</v>
      </c>
      <c r="L570" s="49">
        <f t="shared" si="190"/>
        <v>2914073911.7290015</v>
      </c>
      <c r="M570" s="49">
        <f t="shared" si="190"/>
        <v>6706274072.369999</v>
      </c>
      <c r="N570" s="49">
        <f t="shared" si="190"/>
        <v>1450871539.3700006</v>
      </c>
      <c r="O570" s="49">
        <f t="shared" si="190"/>
        <v>44019253.75000001</v>
      </c>
      <c r="P570" s="49">
        <f t="shared" si="190"/>
        <v>8201164865.489994</v>
      </c>
      <c r="Q570" s="49">
        <f t="shared" si="190"/>
        <v>3837032984.080002</v>
      </c>
      <c r="R570" s="49">
        <f t="shared" si="190"/>
        <v>39718739.79000001</v>
      </c>
      <c r="S570" s="49">
        <f t="shared" si="190"/>
        <v>3876751723.8700004</v>
      </c>
      <c r="T570" s="49">
        <f t="shared" si="190"/>
        <v>14991990501.088997</v>
      </c>
      <c r="U570" s="51">
        <f>(S570/E570)*100</f>
        <v>0.781620634811523</v>
      </c>
      <c r="V570" s="51">
        <f>(P570/E570)*100</f>
        <v>1.6534976044220884</v>
      </c>
      <c r="W570" s="51">
        <f>(L570/E570)*100</f>
        <v>0.5875280293935321</v>
      </c>
      <c r="X570" s="51"/>
      <c r="Y570" s="51">
        <f>(T570/E570)*100</f>
        <v>3.0226462686271436</v>
      </c>
      <c r="Z570" s="16">
        <v>154195.14685457828</v>
      </c>
      <c r="AA570" s="52">
        <f>(Z570/100)*Y570</f>
        <v>4660.7738528040545</v>
      </c>
      <c r="AB570" s="53"/>
      <c r="AC570" s="49">
        <f>SUM(AC3:AC568)</f>
        <v>647876989788.529</v>
      </c>
      <c r="AD570" s="51">
        <f>(L570/AC570)*100</f>
        <v>0.449788147697632</v>
      </c>
      <c r="AE570" s="51">
        <f>(P570/AC570)*100</f>
        <v>1.2658521593994105</v>
      </c>
      <c r="AF570" s="51">
        <f>(S570/AC570)*100</f>
        <v>0.5983777453086264</v>
      </c>
      <c r="AG570" s="51">
        <f>(T570/AC570)*100</f>
        <v>2.3140180524056695</v>
      </c>
      <c r="AH570" s="74"/>
    </row>
    <row r="571" spans="1:33" ht="12.75">
      <c r="A571" s="1"/>
      <c r="B571" s="1"/>
      <c r="C571" s="1"/>
      <c r="D571" s="1"/>
      <c r="E571" s="2"/>
      <c r="F571" s="5"/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6"/>
      <c r="V571" s="6"/>
      <c r="W571" s="6"/>
      <c r="X571" s="6"/>
      <c r="Y571" s="6"/>
      <c r="Z571" s="31"/>
      <c r="AA571" s="32"/>
      <c r="AB571" s="35"/>
      <c r="AC571" s="2"/>
      <c r="AD571" s="6"/>
      <c r="AE571" s="6"/>
      <c r="AF571" s="6"/>
      <c r="AG571" s="6"/>
    </row>
    <row r="572" spans="1:33" ht="12.75">
      <c r="A572" s="1"/>
      <c r="B572" s="1" t="s">
        <v>1183</v>
      </c>
      <c r="C572" s="1"/>
      <c r="D572" s="1"/>
      <c r="E572" s="2">
        <v>472650547012</v>
      </c>
      <c r="F572" s="5">
        <v>85.61683745583049</v>
      </c>
      <c r="G572" s="5">
        <v>0.856168374558304</v>
      </c>
      <c r="H572" s="2">
        <v>2587255918.645</v>
      </c>
      <c r="I572" s="2">
        <v>67676822.81</v>
      </c>
      <c r="J572" s="2">
        <v>11927090.999999996</v>
      </c>
      <c r="K572" s="2">
        <v>82084754.65999995</v>
      </c>
      <c r="L572" s="2">
        <v>2748944587.115001</v>
      </c>
      <c r="M572" s="2">
        <v>6295720452.510001</v>
      </c>
      <c r="N572" s="2">
        <v>1369859386.8799999</v>
      </c>
      <c r="O572" s="2">
        <v>66972104.78999999</v>
      </c>
      <c r="P572" s="2">
        <v>7732551944.1799965</v>
      </c>
      <c r="Q572" s="2">
        <v>3686119704.250001</v>
      </c>
      <c r="R572" s="2">
        <v>27453495.679999996</v>
      </c>
      <c r="S572" s="2">
        <v>3713573199.9299994</v>
      </c>
      <c r="T572" s="2">
        <v>14195069731.224989</v>
      </c>
      <c r="U572" s="6">
        <v>0.785691082641594</v>
      </c>
      <c r="V572" s="6">
        <v>1.6359976716548</v>
      </c>
      <c r="W572" s="6">
        <v>0.5816019053597349</v>
      </c>
      <c r="X572" s="6"/>
      <c r="Y572" s="6">
        <v>3.0032906596561273</v>
      </c>
      <c r="Z572" s="31">
        <v>147474.8783047319</v>
      </c>
      <c r="AA572" s="32">
        <v>4429.099245465253</v>
      </c>
      <c r="AB572" s="35"/>
      <c r="AC572" s="2">
        <v>584284179187.0474</v>
      </c>
      <c r="AD572" s="6">
        <v>0.47048074978511084</v>
      </c>
      <c r="AE572" s="6">
        <v>1.3234231251886366</v>
      </c>
      <c r="AF572" s="6">
        <v>0.635576545149132</v>
      </c>
      <c r="AG572" s="6">
        <v>2.429480420122878</v>
      </c>
    </row>
    <row r="573" spans="1:33" ht="12.75">
      <c r="A573" s="1"/>
      <c r="B573" s="1" t="s">
        <v>1170</v>
      </c>
      <c r="C573" s="1"/>
      <c r="D573" s="1"/>
      <c r="E573" s="41">
        <f>E570-E572</f>
        <v>23338370272</v>
      </c>
      <c r="F573" s="1"/>
      <c r="G573" s="1"/>
      <c r="H573" s="41">
        <f aca="true" t="shared" si="191" ref="H573:W573">H570-H572</f>
        <v>145350989.65399742</v>
      </c>
      <c r="I573" s="41">
        <f t="shared" si="191"/>
        <v>6427404.820000008</v>
      </c>
      <c r="J573" s="41">
        <f t="shared" si="191"/>
        <v>972615.0000000075</v>
      </c>
      <c r="K573" s="41">
        <f t="shared" si="191"/>
        <v>12378315.140000105</v>
      </c>
      <c r="L573" s="41">
        <f t="shared" si="191"/>
        <v>165129324.61400032</v>
      </c>
      <c r="M573" s="41">
        <f t="shared" si="191"/>
        <v>410553619.85999775</v>
      </c>
      <c r="N573" s="41">
        <f t="shared" si="191"/>
        <v>81012152.49000072</v>
      </c>
      <c r="O573" s="41">
        <f t="shared" si="191"/>
        <v>-22952851.039999984</v>
      </c>
      <c r="P573" s="41">
        <f t="shared" si="191"/>
        <v>468612921.30999756</v>
      </c>
      <c r="Q573" s="41">
        <f t="shared" si="191"/>
        <v>150913279.83000088</v>
      </c>
      <c r="R573" s="41">
        <f t="shared" si="191"/>
        <v>12265244.11000001</v>
      </c>
      <c r="S573" s="41">
        <f t="shared" si="191"/>
        <v>163178523.940001</v>
      </c>
      <c r="T573" s="41">
        <f t="shared" si="191"/>
        <v>796920769.864008</v>
      </c>
      <c r="U573" s="42">
        <f t="shared" si="191"/>
        <v>-0.0040704478300710445</v>
      </c>
      <c r="V573" s="42">
        <f t="shared" si="191"/>
        <v>0.01749993276728845</v>
      </c>
      <c r="W573" s="42">
        <f t="shared" si="191"/>
        <v>0.00592612403379722</v>
      </c>
      <c r="X573" s="42"/>
      <c r="Y573" s="42">
        <f>Y570-Y572</f>
        <v>0.01935560897101629</v>
      </c>
      <c r="Z573" s="41">
        <f>Z570-Z572</f>
        <v>6720.268549846398</v>
      </c>
      <c r="AA573" s="32">
        <f>AA570-AA572</f>
        <v>231.67460733880125</v>
      </c>
      <c r="AB573" s="37"/>
      <c r="AC573" s="41">
        <f>AC570-AC572</f>
        <v>63592810601.48169</v>
      </c>
      <c r="AD573" s="42">
        <f>AD570-AD572</f>
        <v>-0.020692602087478862</v>
      </c>
      <c r="AE573" s="42">
        <f>AE570-AE572</f>
        <v>-0.05757096578922605</v>
      </c>
      <c r="AF573" s="42">
        <f>AF570-AF572</f>
        <v>-0.03719879984050556</v>
      </c>
      <c r="AG573" s="42">
        <f>AG570-AG572</f>
        <v>-0.11546236771720864</v>
      </c>
    </row>
    <row r="574" spans="1:33" ht="12.75">
      <c r="A574" s="1"/>
      <c r="B574" s="1" t="s">
        <v>1169</v>
      </c>
      <c r="C574" s="1"/>
      <c r="D574" s="1"/>
      <c r="E574" s="44">
        <f>E573/E572</f>
        <v>0.04937764363024733</v>
      </c>
      <c r="F574" s="1"/>
      <c r="G574" s="1"/>
      <c r="H574" s="44">
        <f aca="true" t="shared" si="192" ref="H574:AA574">H573/H572</f>
        <v>0.05617959499349441</v>
      </c>
      <c r="I574" s="44">
        <f t="shared" si="192"/>
        <v>0.09497202370218667</v>
      </c>
      <c r="J574" s="44">
        <f t="shared" si="192"/>
        <v>0.08154670740753196</v>
      </c>
      <c r="K574" s="44">
        <f t="shared" si="192"/>
        <v>0.15079919762533053</v>
      </c>
      <c r="L574" s="44">
        <f t="shared" si="192"/>
        <v>0.060070081218807844</v>
      </c>
      <c r="M574" s="44">
        <f t="shared" si="192"/>
        <v>0.06521153900604286</v>
      </c>
      <c r="N574" s="44">
        <f t="shared" si="192"/>
        <v>0.05913902789286607</v>
      </c>
      <c r="O574" s="44">
        <f t="shared" si="192"/>
        <v>-0.34272255757784115</v>
      </c>
      <c r="P574" s="44">
        <f t="shared" si="192"/>
        <v>0.06060262183724547</v>
      </c>
      <c r="Q574" s="44">
        <f t="shared" si="192"/>
        <v>0.04094096012563069</v>
      </c>
      <c r="R574" s="44">
        <f t="shared" si="192"/>
        <v>0.4467643848697672</v>
      </c>
      <c r="S574" s="44">
        <f t="shared" si="192"/>
        <v>0.04394110877983418</v>
      </c>
      <c r="T574" s="44">
        <f t="shared" si="192"/>
        <v>0.05614067313181393</v>
      </c>
      <c r="U574" s="44">
        <f t="shared" si="192"/>
        <v>-0.005180722958424929</v>
      </c>
      <c r="V574" s="44">
        <f t="shared" si="192"/>
        <v>0.010696795643717142</v>
      </c>
      <c r="W574" s="44">
        <f t="shared" si="192"/>
        <v>0.01018931330723851</v>
      </c>
      <c r="X574" s="44"/>
      <c r="Y574" s="44">
        <f t="shared" si="192"/>
        <v>0.006444800442069927</v>
      </c>
      <c r="Z574" s="44">
        <f t="shared" si="192"/>
        <v>0.04556890385059413</v>
      </c>
      <c r="AA574" s="44">
        <f t="shared" si="192"/>
        <v>0.05230738678434492</v>
      </c>
      <c r="AC574" s="44">
        <f>AC573/AC572</f>
        <v>0.10883883710485283</v>
      </c>
      <c r="AD574" s="44">
        <f>AD573/AD572</f>
        <v>-0.043981825179733876</v>
      </c>
      <c r="AE574" s="44">
        <f>AE573/AE572</f>
        <v>-0.04350155645120684</v>
      </c>
      <c r="AF574" s="44">
        <f>AF573/AF572</f>
        <v>-0.05852764725887928</v>
      </c>
      <c r="AG574" s="44">
        <f>AG573/AG572</f>
        <v>-0.047525539519009084</v>
      </c>
    </row>
  </sheetData>
  <printOptions/>
  <pageMargins left="0.5" right="0.5" top="0.5" bottom="0.5" header="0.5" footer="0.5"/>
  <pageSetup fitToHeight="15" fitToWidth="4" horizontalDpi="300" verticalDpi="300" orientation="landscape" scale="65" r:id="rId1"/>
  <headerFooter alignWithMargins="0">
    <oddHeader xml:space="preserve">&amp;LDLGS - 1999 Tax Levies&amp;C&amp;D&amp;RPage &amp;P    </oddHeader>
  </headerFooter>
  <rowBreaks count="4" manualBreakCount="4">
    <brk id="54" max="255" man="1"/>
    <brk id="111" max="255" man="1"/>
    <brk id="168" max="255" man="1"/>
    <brk id="225" max="255" man="1"/>
  </rowBreaks>
  <colBreaks count="3" manualBreakCount="3">
    <brk id="8" max="65535" man="1"/>
    <brk id="16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E1" sqref="E1"/>
    </sheetView>
  </sheetViews>
  <sheetFormatPr defaultColWidth="9.140625" defaultRowHeight="12.75"/>
  <cols>
    <col min="1" max="1" width="43.57421875" style="90" customWidth="1"/>
    <col min="2" max="2" width="16.7109375" style="30" customWidth="1"/>
    <col min="3" max="3" width="19.140625" style="85" customWidth="1"/>
    <col min="4" max="4" width="16.140625" style="85" customWidth="1"/>
    <col min="5" max="5" width="16.57421875" style="30" bestFit="1" customWidth="1"/>
    <col min="6" max="8" width="14.00390625" style="30" bestFit="1" customWidth="1"/>
    <col min="9" max="11" width="16.57421875" style="30" bestFit="1" customWidth="1"/>
    <col min="12" max="12" width="14.57421875" style="30" bestFit="1" customWidth="1"/>
    <col min="13" max="14" width="16.57421875" style="30" bestFit="1" customWidth="1"/>
    <col min="15" max="15" width="14.00390625" style="30" bestFit="1" customWidth="1"/>
    <col min="16" max="16" width="16.57421875" style="30" bestFit="1" customWidth="1"/>
    <col min="17" max="17" width="17.7109375" style="30" bestFit="1" customWidth="1"/>
    <col min="18" max="20" width="9.28125" style="82" bestFit="1" customWidth="1"/>
    <col min="21" max="21" width="9.140625" style="82" customWidth="1"/>
    <col min="22" max="22" width="9.28125" style="82" bestFit="1" customWidth="1"/>
    <col min="23" max="23" width="11.28125" style="30" bestFit="1" customWidth="1"/>
    <col min="24" max="26" width="9.28125" style="30" bestFit="1" customWidth="1"/>
    <col min="27" max="27" width="9.140625" style="30" customWidth="1"/>
    <col min="28" max="28" width="18.7109375" style="30" bestFit="1" customWidth="1"/>
    <col min="29" max="32" width="9.28125" style="30" bestFit="1" customWidth="1"/>
    <col min="33" max="33" width="9.140625" style="30" customWidth="1"/>
    <col min="34" max="34" width="12.8515625" style="30" bestFit="1" customWidth="1"/>
    <col min="35" max="35" width="10.28125" style="30" bestFit="1" customWidth="1"/>
    <col min="36" max="37" width="9.140625" style="30" customWidth="1"/>
    <col min="38" max="38" width="12.8515625" style="30" bestFit="1" customWidth="1"/>
    <col min="39" max="39" width="18.7109375" style="30" bestFit="1" customWidth="1"/>
    <col min="40" max="40" width="11.28125" style="30" bestFit="1" customWidth="1"/>
    <col min="41" max="16384" width="9.140625" style="30" customWidth="1"/>
  </cols>
  <sheetData>
    <row r="1" spans="1:22" s="77" customFormat="1" ht="25.5">
      <c r="A1" s="75" t="s">
        <v>1185</v>
      </c>
      <c r="B1" s="76" t="s">
        <v>1184</v>
      </c>
      <c r="C1" s="77" t="s">
        <v>1183</v>
      </c>
      <c r="D1" s="77" t="s">
        <v>1170</v>
      </c>
      <c r="E1" s="78" t="s">
        <v>1169</v>
      </c>
      <c r="R1" s="79"/>
      <c r="S1" s="79"/>
      <c r="T1" s="79"/>
      <c r="U1" s="79"/>
      <c r="V1" s="79"/>
    </row>
    <row r="2" spans="1:5" ht="12.75">
      <c r="A2" s="80"/>
      <c r="C2" s="30"/>
      <c r="D2" s="30"/>
      <c r="E2" s="81"/>
    </row>
    <row r="3" spans="1:5" ht="12.75">
      <c r="A3" s="80"/>
      <c r="C3" s="30"/>
      <c r="D3" s="30"/>
      <c r="E3" s="81"/>
    </row>
    <row r="4" spans="1:5" ht="12.75">
      <c r="A4" s="83" t="s">
        <v>1137</v>
      </c>
      <c r="B4" s="30">
        <v>495988917284</v>
      </c>
      <c r="C4" s="30">
        <v>472650547012</v>
      </c>
      <c r="D4" s="30">
        <v>23338370272</v>
      </c>
      <c r="E4" s="81">
        <v>0.04937764363024733</v>
      </c>
    </row>
    <row r="5" spans="1:5" ht="12.75">
      <c r="A5" s="84" t="s">
        <v>1138</v>
      </c>
      <c r="B5" s="85">
        <v>81.10219081272078</v>
      </c>
      <c r="C5" s="85">
        <v>85.61683745583049</v>
      </c>
      <c r="D5" s="85">
        <f>B5-C5</f>
        <v>-4.514646643109714</v>
      </c>
      <c r="E5" s="81">
        <f>(B5-C5)/B5</f>
        <v>-0.055666149062912826</v>
      </c>
    </row>
    <row r="6" spans="1:5" ht="12.75">
      <c r="A6" s="83" t="s">
        <v>1140</v>
      </c>
      <c r="B6" s="30">
        <v>2732606908.2989974</v>
      </c>
      <c r="C6" s="30">
        <v>2587255918.645</v>
      </c>
      <c r="D6" s="30">
        <v>145350989.65399742</v>
      </c>
      <c r="E6" s="81">
        <v>0.05617959499349441</v>
      </c>
    </row>
    <row r="7" spans="1:5" ht="12.75">
      <c r="A7" s="80" t="s">
        <v>1141</v>
      </c>
      <c r="B7" s="30">
        <v>74104227.63000001</v>
      </c>
      <c r="C7" s="30">
        <v>67676822.81</v>
      </c>
      <c r="D7" s="30">
        <v>6427404.820000008</v>
      </c>
      <c r="E7" s="81">
        <v>0.09497202370218667</v>
      </c>
    </row>
    <row r="8" spans="1:5" ht="12.75">
      <c r="A8" s="80" t="s">
        <v>1142</v>
      </c>
      <c r="B8" s="30">
        <v>12899706.000000004</v>
      </c>
      <c r="C8" s="30">
        <v>11927090.999999996</v>
      </c>
      <c r="D8" s="30">
        <v>972615.0000000075</v>
      </c>
      <c r="E8" s="81">
        <v>0.08154670740753196</v>
      </c>
    </row>
    <row r="9" spans="1:5" ht="12.75">
      <c r="A9" s="83" t="s">
        <v>1143</v>
      </c>
      <c r="B9" s="30">
        <v>94463069.80000006</v>
      </c>
      <c r="C9" s="30">
        <v>82084754.65999995</v>
      </c>
      <c r="D9" s="30">
        <v>12378315.140000105</v>
      </c>
      <c r="E9" s="81">
        <v>0.15079919762533053</v>
      </c>
    </row>
    <row r="10" spans="1:5" ht="12.75">
      <c r="A10" s="80" t="s">
        <v>1144</v>
      </c>
      <c r="B10" s="30">
        <v>2914073911.7290015</v>
      </c>
      <c r="C10" s="30">
        <v>2748944587.115001</v>
      </c>
      <c r="D10" s="30">
        <v>165129324.61400032</v>
      </c>
      <c r="E10" s="81">
        <v>0.060070081218807844</v>
      </c>
    </row>
    <row r="11" spans="1:5" ht="12.75">
      <c r="A11" s="83" t="s">
        <v>1145</v>
      </c>
      <c r="B11" s="30">
        <v>6706274072.369999</v>
      </c>
      <c r="C11" s="30">
        <v>6295720452.510001</v>
      </c>
      <c r="D11" s="30">
        <v>410553619.85999775</v>
      </c>
      <c r="E11" s="81">
        <v>0.06521153900604286</v>
      </c>
    </row>
    <row r="12" spans="1:5" ht="12.75">
      <c r="A12" s="83" t="s">
        <v>1146</v>
      </c>
      <c r="B12" s="30">
        <v>1450871539.3700006</v>
      </c>
      <c r="C12" s="30">
        <v>1369859386.8799999</v>
      </c>
      <c r="D12" s="30">
        <v>81012152.49000072</v>
      </c>
      <c r="E12" s="81">
        <v>0.05913902789286607</v>
      </c>
    </row>
    <row r="13" spans="1:5" ht="12.75">
      <c r="A13" s="83" t="s">
        <v>1147</v>
      </c>
      <c r="B13" s="30">
        <v>44019253.75000001</v>
      </c>
      <c r="C13" s="30">
        <v>66972104.78999999</v>
      </c>
      <c r="D13" s="30">
        <v>-22952851.039999984</v>
      </c>
      <c r="E13" s="81">
        <v>-0.34272255757784115</v>
      </c>
    </row>
    <row r="14" spans="1:5" ht="12.75">
      <c r="A14" s="80" t="s">
        <v>1148</v>
      </c>
      <c r="B14" s="30">
        <v>8201164865.489994</v>
      </c>
      <c r="C14" s="30">
        <v>7732551944.1799965</v>
      </c>
      <c r="D14" s="30">
        <v>468612921.30999756</v>
      </c>
      <c r="E14" s="81">
        <v>0.06060262183724547</v>
      </c>
    </row>
    <row r="15" spans="1:5" ht="12.75">
      <c r="A15" s="80" t="s">
        <v>1149</v>
      </c>
      <c r="B15" s="30">
        <v>3837032984.080002</v>
      </c>
      <c r="C15" s="30">
        <v>3686119704.250001</v>
      </c>
      <c r="D15" s="30">
        <v>150913279.83000088</v>
      </c>
      <c r="E15" s="81">
        <v>0.04094096012563069</v>
      </c>
    </row>
    <row r="16" spans="1:5" ht="12.75">
      <c r="A16" s="80" t="s">
        <v>1150</v>
      </c>
      <c r="B16" s="30">
        <v>39718739.79000001</v>
      </c>
      <c r="C16" s="30">
        <v>27453495.679999996</v>
      </c>
      <c r="D16" s="30">
        <v>12265244.11000001</v>
      </c>
      <c r="E16" s="81">
        <v>0.4467643848697672</v>
      </c>
    </row>
    <row r="17" spans="1:5" ht="12.75">
      <c r="A17" s="80" t="s">
        <v>1151</v>
      </c>
      <c r="B17" s="30">
        <v>3876751723.8700004</v>
      </c>
      <c r="C17" s="30">
        <v>3713573199.9299994</v>
      </c>
      <c r="D17" s="30">
        <v>163178523.940001</v>
      </c>
      <c r="E17" s="81">
        <v>0.04394110877983418</v>
      </c>
    </row>
    <row r="18" spans="1:5" ht="12.75">
      <c r="A18" s="83" t="s">
        <v>1161</v>
      </c>
      <c r="B18" s="30">
        <v>14991990501.088997</v>
      </c>
      <c r="C18" s="30">
        <v>14195069731.224989</v>
      </c>
      <c r="D18" s="30">
        <v>796920769.864008</v>
      </c>
      <c r="E18" s="81">
        <v>0.05614067313181393</v>
      </c>
    </row>
    <row r="19" spans="1:5" ht="12.75">
      <c r="A19" s="86" t="s">
        <v>1174</v>
      </c>
      <c r="B19" s="82">
        <v>0.781620634811523</v>
      </c>
      <c r="C19" s="82">
        <v>0.785691082641594</v>
      </c>
      <c r="D19" s="82">
        <v>-0.0040704478300710445</v>
      </c>
      <c r="E19" s="93">
        <v>-0.005180722958424929</v>
      </c>
    </row>
    <row r="20" spans="1:5" ht="12.75">
      <c r="A20" s="86" t="s">
        <v>1175</v>
      </c>
      <c r="B20" s="82">
        <v>1.6534976044220884</v>
      </c>
      <c r="C20" s="82">
        <v>1.6359976716548</v>
      </c>
      <c r="D20" s="82">
        <v>0.01749993276728845</v>
      </c>
      <c r="E20" s="93">
        <v>0.010696795643717142</v>
      </c>
    </row>
    <row r="21" spans="1:5" ht="12.75">
      <c r="A21" s="86" t="s">
        <v>1176</v>
      </c>
      <c r="B21" s="82">
        <v>0.5875280293935321</v>
      </c>
      <c r="C21" s="82">
        <v>0.5816019053597349</v>
      </c>
      <c r="D21" s="82">
        <v>0.00592612403379722</v>
      </c>
      <c r="E21" s="93">
        <v>0.01018931330723851</v>
      </c>
    </row>
    <row r="22" spans="1:5" ht="12.75">
      <c r="A22" s="87" t="s">
        <v>1171</v>
      </c>
      <c r="B22" s="92" t="s">
        <v>1186</v>
      </c>
      <c r="C22" s="92" t="s">
        <v>1186</v>
      </c>
      <c r="D22" s="92" t="s">
        <v>1186</v>
      </c>
      <c r="E22" s="92" t="s">
        <v>1186</v>
      </c>
    </row>
    <row r="23" spans="1:5" ht="12.75">
      <c r="A23" s="86" t="s">
        <v>1177</v>
      </c>
      <c r="B23" s="82">
        <v>3.0226462686271436</v>
      </c>
      <c r="C23" s="82">
        <v>3.0032906596561273</v>
      </c>
      <c r="D23" s="82">
        <v>0.01935560897101629</v>
      </c>
      <c r="E23" s="93">
        <v>0.006444800442069927</v>
      </c>
    </row>
    <row r="24" spans="1:5" ht="12.75">
      <c r="A24" s="88" t="s">
        <v>1167</v>
      </c>
      <c r="B24" s="30">
        <v>153702.09128470306</v>
      </c>
      <c r="C24" s="30">
        <v>147474.8783047319</v>
      </c>
      <c r="D24" s="30">
        <v>6227.212979971169</v>
      </c>
      <c r="E24" s="93">
        <v>0.04222558480166152</v>
      </c>
    </row>
    <row r="25" spans="1:5" ht="12.75">
      <c r="A25" s="88" t="s">
        <v>1168</v>
      </c>
      <c r="B25" s="30">
        <v>4645.870527018963</v>
      </c>
      <c r="C25" s="30">
        <v>4429.099245465253</v>
      </c>
      <c r="D25" s="30">
        <v>216.77128155370974</v>
      </c>
      <c r="E25" s="93">
        <v>0.048942520711327854</v>
      </c>
    </row>
    <row r="26" spans="1:5" ht="12.75">
      <c r="A26" s="89" t="s">
        <v>1172</v>
      </c>
      <c r="B26" s="30">
        <v>510.7112269188162</v>
      </c>
      <c r="C26" s="30">
        <v>222</v>
      </c>
      <c r="D26" s="30">
        <v>288.7112269188162</v>
      </c>
      <c r="E26" s="93">
        <v>1.3005010221568296</v>
      </c>
    </row>
    <row r="27" spans="1:5" ht="12.75">
      <c r="A27" s="88" t="s">
        <v>1173</v>
      </c>
      <c r="B27" s="30">
        <v>4135.1593001001465</v>
      </c>
      <c r="C27" s="30">
        <v>4207.278538751472</v>
      </c>
      <c r="D27" s="30">
        <v>-72.11923865132576</v>
      </c>
      <c r="E27" s="93">
        <v>-0.017141541256911277</v>
      </c>
    </row>
    <row r="28" spans="1:5" ht="12.75">
      <c r="A28" s="88"/>
      <c r="C28" s="30"/>
      <c r="D28" s="30"/>
      <c r="E28" s="81"/>
    </row>
    <row r="29" spans="1:5" ht="12.75">
      <c r="A29" s="88"/>
      <c r="C29" s="30"/>
      <c r="D29" s="30"/>
      <c r="E29" s="81"/>
    </row>
    <row r="30" spans="1:5" ht="12.75">
      <c r="A30" s="83"/>
      <c r="C30" s="30"/>
      <c r="D30" s="30"/>
      <c r="E30" s="81"/>
    </row>
    <row r="31" spans="1:5" ht="12.75">
      <c r="A31" s="83"/>
      <c r="B31" s="94"/>
      <c r="C31" s="94"/>
      <c r="D31" s="94"/>
      <c r="E31" s="81"/>
    </row>
    <row r="32" spans="1:5" ht="12.75">
      <c r="A32" s="83"/>
      <c r="B32" s="94"/>
      <c r="C32" s="94"/>
      <c r="D32" s="94"/>
      <c r="E32" s="81"/>
    </row>
    <row r="33" spans="1:5" ht="12.75">
      <c r="A33" s="83"/>
      <c r="B33" s="94"/>
      <c r="C33" s="94"/>
      <c r="D33" s="94"/>
      <c r="E33" s="81"/>
    </row>
    <row r="34" spans="1:5" ht="12.75">
      <c r="A34" s="83"/>
      <c r="B34" s="94"/>
      <c r="C34" s="94"/>
      <c r="D34" s="94"/>
      <c r="E34" s="81"/>
    </row>
    <row r="35" spans="1:5" ht="12.75">
      <c r="A35" s="83"/>
      <c r="C35" s="30"/>
      <c r="D35" s="30"/>
      <c r="E35" s="81"/>
    </row>
    <row r="36" spans="1:5" ht="12.75">
      <c r="A36" s="83"/>
      <c r="C36" s="30"/>
      <c r="D36" s="30"/>
      <c r="E36" s="81"/>
    </row>
    <row r="37" spans="1:5" ht="12.75">
      <c r="A37" s="83"/>
      <c r="C37" s="30"/>
      <c r="D37" s="30"/>
      <c r="E37" s="81"/>
    </row>
    <row r="38" spans="1:5" ht="12.75">
      <c r="A38" s="83"/>
      <c r="C38" s="30"/>
      <c r="D38" s="30"/>
      <c r="E38" s="81"/>
    </row>
    <row r="39" spans="3:5" ht="12.75">
      <c r="C39" s="30"/>
      <c r="D39" s="30"/>
      <c r="E39" s="81"/>
    </row>
    <row r="40" spans="1:5" ht="12.75">
      <c r="A40" s="91"/>
      <c r="C40" s="30"/>
      <c r="D40" s="30"/>
      <c r="E40" s="81"/>
    </row>
    <row r="41" spans="1:5" ht="12.75">
      <c r="A41" s="91"/>
      <c r="C41" s="30"/>
      <c r="D41" s="30"/>
      <c r="E41" s="81"/>
    </row>
    <row r="42" spans="1:5" ht="12.75">
      <c r="A42" s="91"/>
      <c r="C42" s="30"/>
      <c r="D42" s="30"/>
      <c r="E42" s="8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3" sqref="B3"/>
    </sheetView>
  </sheetViews>
  <sheetFormatPr defaultColWidth="9.140625" defaultRowHeight="12.75"/>
  <cols>
    <col min="1" max="1" width="64.57421875" style="0" customWidth="1"/>
    <col min="2" max="2" width="21.7109375" style="29" customWidth="1"/>
  </cols>
  <sheetData>
    <row r="1" spans="1:2" ht="15.75">
      <c r="A1" s="22" t="s">
        <v>1162</v>
      </c>
      <c r="B1" s="23">
        <v>2000</v>
      </c>
    </row>
    <row r="2" spans="1:2" ht="15">
      <c r="A2" s="19" t="s">
        <v>1163</v>
      </c>
      <c r="B2" s="24" t="str">
        <f>'2001 Taxes'!C2</f>
        <v>County</v>
      </c>
    </row>
    <row r="3" spans="1:2" ht="15">
      <c r="A3" s="19" t="s">
        <v>1164</v>
      </c>
      <c r="B3" s="24" t="str">
        <f>VLOOKUP($B$2,'2001 Taxes'!$A$3:$AG$568,2)</f>
        <v>White Township</v>
      </c>
    </row>
    <row r="4" spans="1:2" ht="15">
      <c r="A4" s="19" t="s">
        <v>1165</v>
      </c>
      <c r="B4" s="24" t="str">
        <f>VLOOKUP(B2,'2001 Taxes'!$A$3:$AG$568,3)</f>
        <v>Warren</v>
      </c>
    </row>
    <row r="5" spans="1:2" ht="15">
      <c r="A5" s="19" t="s">
        <v>1166</v>
      </c>
      <c r="B5" s="24">
        <f>VLOOKUP($B$2,'2001 Taxes'!$A$3:$AG$568,4)</f>
        <v>0</v>
      </c>
    </row>
    <row r="6" spans="1:2" ht="15">
      <c r="A6" s="20" t="s">
        <v>1137</v>
      </c>
      <c r="B6" s="25">
        <f>VLOOKUP($B$2,'2001 Taxes'!$A$3:$AG$568,5)</f>
        <v>343037614</v>
      </c>
    </row>
    <row r="7" spans="1:2" ht="15">
      <c r="A7" s="20" t="s">
        <v>1138</v>
      </c>
      <c r="B7" s="26">
        <f>VLOOKUP($B$2,'2001 Taxes'!$A$3:$AG$568,6)</f>
        <v>86.5</v>
      </c>
    </row>
    <row r="8" spans="1:2" ht="15">
      <c r="A8" s="20" t="s">
        <v>1139</v>
      </c>
      <c r="B8" s="27">
        <f>VLOOKUP($B$2,'2001 Taxes'!$A$3:$AG$568,7)</f>
        <v>0.865</v>
      </c>
    </row>
    <row r="9" spans="1:2" ht="15">
      <c r="A9" s="20" t="s">
        <v>1140</v>
      </c>
      <c r="B9" s="25">
        <f>VLOOKUP($B$2,'2001 Taxes'!$A$3:$AG$568,8)</f>
        <v>2643193.16</v>
      </c>
    </row>
    <row r="10" spans="1:2" ht="15">
      <c r="A10" s="19" t="s">
        <v>1141</v>
      </c>
      <c r="B10" s="27">
        <f>VLOOKUP($B$2,'2001 Taxes'!$A$3:$AG$568,9)</f>
        <v>241063.11</v>
      </c>
    </row>
    <row r="11" spans="1:2" ht="15">
      <c r="A11" s="19" t="s">
        <v>1142</v>
      </c>
      <c r="B11" s="25">
        <f>VLOOKUP($B$2,'2001 Taxes'!$A$3:$AG$568,10)</f>
        <v>0</v>
      </c>
    </row>
    <row r="12" spans="1:2" ht="15">
      <c r="A12" s="20" t="s">
        <v>1143</v>
      </c>
      <c r="B12" s="25">
        <f>VLOOKUP($B$2,'2001 Taxes'!$A$3:$AG$568,11)</f>
        <v>157746.45</v>
      </c>
    </row>
    <row r="13" spans="1:2" ht="15">
      <c r="A13" s="19" t="s">
        <v>1144</v>
      </c>
      <c r="B13" s="25">
        <f>VLOOKUP($B$2,'2001 Taxes'!$A$3:$AG$568,12)</f>
        <v>3042002.72</v>
      </c>
    </row>
    <row r="14" spans="1:2" ht="15">
      <c r="A14" s="20" t="s">
        <v>1145</v>
      </c>
      <c r="B14" s="25">
        <f>VLOOKUP($B$2,'2001 Taxes'!$A$3:$AG$568,13)</f>
        <v>4261027</v>
      </c>
    </row>
    <row r="15" spans="1:2" ht="15">
      <c r="A15" s="20" t="s">
        <v>1146</v>
      </c>
      <c r="B15" s="25">
        <f>VLOOKUP($B$2,'2001 Taxes'!$A$3:$AG$568,14)</f>
        <v>0</v>
      </c>
    </row>
    <row r="16" spans="1:2" ht="15">
      <c r="A16" s="20" t="s">
        <v>1147</v>
      </c>
      <c r="B16" s="25">
        <f>VLOOKUP($B$2,'2001 Taxes'!$A$3:$AG$568,15)</f>
        <v>0</v>
      </c>
    </row>
    <row r="17" spans="1:2" ht="15">
      <c r="A17" s="19" t="s">
        <v>1148</v>
      </c>
      <c r="B17" s="25">
        <f>VLOOKUP($B$2,'2001 Taxes'!$A$3:$AG$568,16)</f>
        <v>4261027</v>
      </c>
    </row>
    <row r="18" spans="1:2" ht="15">
      <c r="A18" s="19" t="s">
        <v>1149</v>
      </c>
      <c r="B18" s="25">
        <f>VLOOKUP($B$2,'2001 Taxes'!$A$3:$AG$568,17)</f>
        <v>0</v>
      </c>
    </row>
    <row r="19" spans="1:2" ht="15">
      <c r="A19" s="19" t="s">
        <v>1150</v>
      </c>
      <c r="B19" s="25">
        <f>VLOOKUP($B$2,'2001 Taxes'!$A$3:$AG$568,18)</f>
        <v>71724</v>
      </c>
    </row>
    <row r="20" spans="1:2" ht="15">
      <c r="A20" s="19" t="s">
        <v>1151</v>
      </c>
      <c r="B20" s="25">
        <f>VLOOKUP($B$2,'2001 Taxes'!$A$3:$AG$568,19)</f>
        <v>71724</v>
      </c>
    </row>
    <row r="21" spans="1:2" ht="15">
      <c r="A21" s="20" t="s">
        <v>1161</v>
      </c>
      <c r="B21" s="25">
        <f>VLOOKUP($B$2,'2001 Taxes'!$A$3:$AG$568,20)</f>
        <v>7374753.720000001</v>
      </c>
    </row>
    <row r="22" spans="1:2" ht="15">
      <c r="A22" s="21" t="s">
        <v>1160</v>
      </c>
      <c r="B22" s="28">
        <f>VLOOKUP($B$2,'2001 Taxes'!$A$3:$AG$568,21)</f>
        <v>0.020908494308731988</v>
      </c>
    </row>
    <row r="23" spans="1:2" ht="15">
      <c r="A23" s="21" t="s">
        <v>1152</v>
      </c>
      <c r="B23" s="28">
        <f>VLOOKUP($B$2,'2001 Taxes'!$A$3:$AG$568,22)</f>
        <v>1.2421457082546055</v>
      </c>
    </row>
    <row r="24" spans="1:2" ht="15">
      <c r="A24" s="21" t="s">
        <v>1153</v>
      </c>
      <c r="B24" s="28">
        <f>VLOOKUP($B$2,'2001 Taxes'!$A$3:$AG$568,23)</f>
        <v>0.8867840131374048</v>
      </c>
    </row>
    <row r="25" spans="1:2" ht="15">
      <c r="A25" s="21" t="s">
        <v>1154</v>
      </c>
      <c r="B25" s="28">
        <f>VLOOKUP($B$2,'2001 Taxes'!$A$3:$AG$568,24)</f>
        <v>0</v>
      </c>
    </row>
    <row r="26" spans="1:2" ht="15">
      <c r="A26" s="20" t="s">
        <v>1155</v>
      </c>
      <c r="B26" s="25">
        <f>VLOOKUP($B$2,'2001 Taxes'!$A$3:$AG$568,25)</f>
        <v>2.1498382157007425</v>
      </c>
    </row>
    <row r="27" spans="1:2" ht="15">
      <c r="A27" s="21" t="s">
        <v>1156</v>
      </c>
      <c r="B27" s="28">
        <f>VLOOKUP($B$2,'2001 Taxes'!$A$3:$AG$568,26)</f>
        <v>143935.66121842497</v>
      </c>
    </row>
    <row r="28" spans="1:2" ht="15">
      <c r="A28" s="21" t="s">
        <v>1157</v>
      </c>
      <c r="B28" s="28">
        <f>VLOOKUP($B$2,'2001 Taxes'!$A$3:$AG$568,27)</f>
        <v>3094.3838508952526</v>
      </c>
    </row>
    <row r="29" spans="1:2" ht="15">
      <c r="A29" s="21" t="s">
        <v>1158</v>
      </c>
      <c r="B29" s="28">
        <f>VLOOKUP($B$2,'2001 Taxes'!$A$3:$AG$568,28)</f>
        <v>0</v>
      </c>
    </row>
    <row r="30" spans="1:2" ht="15">
      <c r="A30" s="21" t="s">
        <v>1159</v>
      </c>
      <c r="B30" s="28">
        <f>VLOOKUP($B$2,'2001 Taxes'!$A$3:$AG$568,29)</f>
        <v>396575276.30057806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&amp;LDLGS Tax Summary&amp;C&amp;D&amp;RPage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2000 Taxes</dc:title>
  <dc:subject/>
  <dc:creator>Marc Pfeiffer</dc:creator>
  <cp:keywords/>
  <dc:description/>
  <cp:lastModifiedBy>eugene.mccarthy</cp:lastModifiedBy>
  <cp:lastPrinted>2002-02-24T23:13:14Z</cp:lastPrinted>
  <dcterms:created xsi:type="dcterms:W3CDTF">1999-11-19T22:34:15Z</dcterms:created>
  <dcterms:modified xsi:type="dcterms:W3CDTF">2008-03-03T16:07:56Z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