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Sheet1 (2)" sheetId="1" r:id="rId1"/>
  </sheets>
  <externalReferences>
    <externalReference r:id="rId4"/>
  </externalReferences>
  <definedNames>
    <definedName name="Check_ResMktTotal">'[1]Summary'!$B$69</definedName>
    <definedName name="Check_SAIP">'[1]StandardVsBasicReport1'!$H$9</definedName>
    <definedName name="Check_VolMktTotal">'[1]Summary'!$B$37</definedName>
    <definedName name="_xlnm.Print_Area" localSheetId="0">'Sheet1 (2)'!$A$1:$B$41</definedName>
  </definedNames>
  <calcPr fullCalcOnLoad="1"/>
</workbook>
</file>

<file path=xl/sharedStrings.xml><?xml version="1.0" encoding="utf-8"?>
<sst xmlns="http://schemas.openxmlformats.org/spreadsheetml/2006/main" count="47" uniqueCount="47">
  <si>
    <t>Company/Group</t>
  </si>
  <si>
    <t>12/31/07 In-Force Statewide</t>
  </si>
  <si>
    <t>12/31/07 In-Force in UEZ zips</t>
  </si>
  <si>
    <t>State In-Force less UEZ In-Force</t>
  </si>
  <si>
    <t>Statewide Market Share less UEZ zips</t>
  </si>
  <si>
    <t>UEZ Share for 9/30/08 deadline</t>
  </si>
  <si>
    <t>AAA Mid-Atlantic Group - AAA Mid-Atlantic Ins Co of NJ</t>
  </si>
  <si>
    <t>Allianz Group - Fireman's Fund Indemnity Corp</t>
  </si>
  <si>
    <t>Allstate Group - Allstate NJ Ins Co</t>
  </si>
  <si>
    <t>American International Group - AIG Premier Ins Co</t>
  </si>
  <si>
    <t>Ameriprise Financial Group - IDS Property Casualty Ins Co</t>
  </si>
  <si>
    <t>Amica Mutual Group - Amica Property and Casualty Ins Co</t>
  </si>
  <si>
    <t>Atlantic Mutual Group - Atlantic Mutual Ins Co</t>
  </si>
  <si>
    <t>Balboa Group - Balboa Ins Co</t>
  </si>
  <si>
    <t>Chubb Group - Chubb Ins Co of NJ</t>
  </si>
  <si>
    <t>Citizens United Reciprocal Exchange</t>
  </si>
  <si>
    <t>Consumer First Ins Co</t>
  </si>
  <si>
    <t>Countryway (Indiana Farm Bureau) Group - Countryway Ins Co</t>
  </si>
  <si>
    <t>Electric Mutual of MA Group - Electric Ins Co</t>
  </si>
  <si>
    <t>Farm Family (Amer. Nat'l. Financial) Group - Farm Family Casualty Ins Co</t>
  </si>
  <si>
    <t>GEICO Group - GEICO Casualty Co</t>
  </si>
  <si>
    <t>GMAC Group - National General Ins Co</t>
  </si>
  <si>
    <t>Greater New York Group - Greater NY Mutual Ins Co</t>
  </si>
  <si>
    <t>Hanover Insurance Group - Hanover Ins Co</t>
  </si>
  <si>
    <t>High Point Group - High Point Preferred Ins Co</t>
  </si>
  <si>
    <t>IFA Ins Co</t>
  </si>
  <si>
    <t>Liberty Mutual Group - Liberty Ins Corporation</t>
  </si>
  <si>
    <t>Mercury General Group - Mercury Indemnity Co of America</t>
  </si>
  <si>
    <t>Metropolitan Group - Metropolitan Direct Property &amp; Casualty Ins Co</t>
  </si>
  <si>
    <t>New Jersey Manufacturers Group - New Jersey Manufacturers Ins Co</t>
  </si>
  <si>
    <t>New Jersey Skylands Group - New Jersey Skylands Ins Association</t>
  </si>
  <si>
    <t>Palisades Group - Palisades Ins Co</t>
  </si>
  <si>
    <t>Pennsylvania National Group - Founders Ins Co</t>
  </si>
  <si>
    <t>Personal Service (American Independent) Group - Personal Service Ins Co</t>
  </si>
  <si>
    <t>Proformance Ins Co</t>
  </si>
  <si>
    <t>Progressive Group - Drive New Jersey Ins Co</t>
  </si>
  <si>
    <t>Rutgers Group - Rutgers Enhanced Ins Co</t>
  </si>
  <si>
    <t>Selective Group - Selective Auto Ins Co of NJ</t>
  </si>
  <si>
    <t>St. Paul Travelers Group - First Trenton Indemnity Co</t>
  </si>
  <si>
    <t>State Farm Group - State Farm Guaranty Ins Co</t>
  </si>
  <si>
    <t>The Hartford Group - Hartford Underwriters Ins Co</t>
  </si>
  <si>
    <t>Tokio Marine (Millea Holdings) Group - Tokio Marine &amp; Nichido Fire Ins Co Ltd</t>
  </si>
  <si>
    <t>Twenty-First Century Group - 21st Century Ins Co</t>
  </si>
  <si>
    <t>Unitrin Group - Unitrin Direct Ins Co</t>
  </si>
  <si>
    <t>USAA Group - United Services Auto Association</t>
  </si>
  <si>
    <t>White Mountains Group - Esurance Ins Co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</si>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</sst>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1" fillId="0" borderId="0" applyProtection="0">
      <alignment horizontal="left"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2" fillId="0" borderId="1" xfId="19" applyNumberFormat="1" applyFont="1" applyBorder="1" applyAlignment="1">
      <alignment horizontal="left"/>
    </xf>
    <xf numFmtId="3" fontId="2" fillId="0" borderId="1" xfId="19" applyNumberFormat="1" applyFont="1" applyBorder="1" applyAlignment="1">
      <alignment horizontal="left" wrapText="1"/>
    </xf>
    <xf numFmtId="4" fontId="2" fillId="0" borderId="1" xfId="19" applyFont="1" applyBorder="1" applyAlignment="1">
      <alignment wrapText="1"/>
    </xf>
    <xf numFmtId="4" fontId="2" fillId="0" borderId="0" xfId="19" applyFont="1" applyFill="1" applyBorder="1" applyAlignment="1">
      <alignment wrapText="1"/>
    </xf>
    <xf numFmtId="0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7 UEZ quotas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umber2\sections\INS_PC\Reports\PPA%20Semi-Annual%20Reports\PPA%20Semi-Annual%20Reports%20(all%20inclusive)%20200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nyList"/>
      <sheetName val="T01C"/>
      <sheetName val="T02C"/>
      <sheetName val="T03C"/>
      <sheetName val="T04C"/>
      <sheetName val="T05C"/>
      <sheetName val="T06C"/>
      <sheetName val="T07C"/>
      <sheetName val="T08C"/>
      <sheetName val="T10C"/>
      <sheetName val="T11C"/>
      <sheetName val="T12C"/>
      <sheetName val="T13C"/>
      <sheetName val="T14C"/>
      <sheetName val="T15C"/>
      <sheetName val="T16C"/>
      <sheetName val="T17C"/>
      <sheetName val="T19C"/>
      <sheetName val="T22C"/>
      <sheetName val="T23C"/>
      <sheetName val="T24C"/>
      <sheetName val="T25C"/>
      <sheetName val="T26C"/>
      <sheetName val="T27C"/>
      <sheetName val="T31C"/>
      <sheetName val="T38C"/>
      <sheetName val="T39C"/>
      <sheetName val="T40C"/>
      <sheetName val="T01T"/>
      <sheetName val="T02T"/>
      <sheetName val="T03T"/>
      <sheetName val="T04T"/>
      <sheetName val="T05T"/>
      <sheetName val="T06T"/>
      <sheetName val="T07T"/>
      <sheetName val="T08T"/>
      <sheetName val="T10T"/>
      <sheetName val="T11T"/>
      <sheetName val="T12T"/>
      <sheetName val="T13T"/>
      <sheetName val="T14T"/>
      <sheetName val="T15T"/>
      <sheetName val="T16T"/>
      <sheetName val="T17T"/>
      <sheetName val="T19T"/>
      <sheetName val="T22T"/>
      <sheetName val="T23T"/>
      <sheetName val="T24T"/>
      <sheetName val="T25T"/>
      <sheetName val="T26T"/>
      <sheetName val="T27T"/>
      <sheetName val="T31T"/>
      <sheetName val="T38T"/>
      <sheetName val="T39T"/>
      <sheetName val="T40T"/>
      <sheetName val="Misc"/>
      <sheetName val="CompanyGroupList"/>
      <sheetName val="Summary"/>
      <sheetName val="MemoData"/>
      <sheetName val="FactSheetData"/>
      <sheetName val="Report-CompanyHistorical-L"/>
      <sheetName val="Report-CompanyHistorical-C"/>
      <sheetName val="Public-IFExpByTerr-TotMktExSAIP"/>
      <sheetName val="Public-IFExpByGrp-TotMktExSAIP"/>
      <sheetName val="Public-PremByGrp-VolMkt"/>
      <sheetName val="StandardVsBasicReport1"/>
      <sheetName val="StandardVsBasicReport1A"/>
      <sheetName val="StandardVsBasicReport1 (2)"/>
      <sheetName val="StandardVsBasicReport2"/>
      <sheetName val="InForceReport1"/>
      <sheetName val="InForceReport2"/>
      <sheetName val="InForceReport3"/>
      <sheetName val="InForceReport4"/>
      <sheetName val="InForceReport5"/>
      <sheetName val="InForceReport6"/>
      <sheetName val="InForceReport7"/>
      <sheetName val="InForceReport8"/>
      <sheetName val="InForceReport9"/>
      <sheetName val="InForceReport10"/>
      <sheetName val="InForceReport11"/>
      <sheetName val="InForceReport12"/>
      <sheetName val="InForceReport13"/>
      <sheetName val="InForceReport14"/>
      <sheetName val="InForceReport15"/>
      <sheetName val="InForceReport16"/>
      <sheetName val="InForceReport16D"/>
      <sheetName val="InForceReport17"/>
      <sheetName val="InForceReport18"/>
      <sheetName val="InForceReport19"/>
      <sheetName val="InForceReport20"/>
      <sheetName val="InForceReport21"/>
      <sheetName val="InForceReport22"/>
      <sheetName val="InForceReport23"/>
      <sheetName val="InForceReport24"/>
      <sheetName val="InForceReport25"/>
      <sheetName val="InForceReport26"/>
      <sheetName val="InForceReport27"/>
      <sheetName val="InForceReport28"/>
      <sheetName val="ClassReport1"/>
      <sheetName val="ClassReport2"/>
      <sheetName val="ClassReport3"/>
      <sheetName val="PremiumReport1-Co"/>
      <sheetName val="PremiumReport1-Prem"/>
      <sheetName val="PremiumReport2-Co"/>
      <sheetName val="PremiumReport2-Prem"/>
      <sheetName val="PremiumReport3-Co"/>
      <sheetName val="PremiumReport3-Prem"/>
      <sheetName val="PremiumReportB1-Co"/>
      <sheetName val="PremiumReportB1-Prem"/>
      <sheetName val="PremiumReportB2-Co"/>
      <sheetName val="PremiumReportB2-Prem"/>
      <sheetName val="PremiumReportB3-Co"/>
      <sheetName val="PremiumReportB3-Prem"/>
      <sheetName val="PremiumReport4"/>
      <sheetName val="PremiumReport4A"/>
      <sheetName val="PremiumReport4B"/>
      <sheetName val="PremiumReport4C"/>
      <sheetName val="PremiumReport4D"/>
      <sheetName val="PremiumReport5"/>
      <sheetName val="PremiumReport6"/>
      <sheetName val="PremiumReport"/>
      <sheetName val="HHIndexReport"/>
      <sheetName val="Report-LOL0-WGR"/>
      <sheetName val="Report-LOL1-Summary"/>
      <sheetName val="Report-LOL2-BI"/>
      <sheetName val="Report-LOL3-PD"/>
      <sheetName val="Report-LOL4-CSL"/>
      <sheetName val="Report-LOL5-Basic"/>
      <sheetName val="Report-MEL00-WGR"/>
      <sheetName val="Report-MEL01-Summary"/>
      <sheetName val="Report-MEL02-ByCompany"/>
      <sheetName val="Report-MEL03-ByGroup"/>
      <sheetName val="Report-MEL04-ByTerritory"/>
      <sheetName val="Report-MEL05-015"/>
      <sheetName val="Report-MEL06-050"/>
      <sheetName val="Report-MEL07-075"/>
      <sheetName val="Report-MEL08-150"/>
      <sheetName val="Report-MEL09-250"/>
      <sheetName val="Report-MEL10-GRE"/>
      <sheetName val="Report-COS00-WGR"/>
      <sheetName val="Report-COS01-VMSum"/>
      <sheetName val="Report-COS02-ByCompany"/>
      <sheetName val="Report-COS03-ByTerritory"/>
      <sheetName val="Report-COS04-NDE"/>
      <sheetName val="Report-COS05-MEO"/>
      <sheetName val="Report-COS06-PIP0250"/>
      <sheetName val="Report-COS07-PIP0500"/>
      <sheetName val="Report-COS08-PIP1000"/>
      <sheetName val="Report-COS09-PIP2000"/>
      <sheetName val="Report-COS10-PIP2500"/>
      <sheetName val="Report-COS11-PriH"/>
      <sheetName val="Report-COS12-PriA"/>
      <sheetName val="Report-COS13-ThrVerb"/>
      <sheetName val="Report-COS14-ThrZero"/>
      <sheetName val="Report-COS15-BIOpt000"/>
      <sheetName val="Report-COS16-BIOpt10K"/>
      <sheetName val="Report-BasicPolicies"/>
      <sheetName val="Report-NJAIRE (for ISO)"/>
      <sheetName val="VolStd-TierTL_ClassA_Exp"/>
      <sheetName val="VolStd-TierTL_ClassB_Exp"/>
      <sheetName val="VolStd-TierTL_ClassC_Exp"/>
      <sheetName val="VolStd-TierTL_ClassD_Exp"/>
      <sheetName val="VolStd-TierTL_ClassE_Exp"/>
      <sheetName val="VolStd-TierTL_ClassF_Exp"/>
      <sheetName val="VolStd-TierTL_ClassG_Exp"/>
      <sheetName val="VolStd-TierTL_ClassH_Exp"/>
      <sheetName val="VolStd-TierTL_ClassI_Exp"/>
      <sheetName val="VolStd-TierTL_ClassJ_Exp"/>
      <sheetName val="VolStd-TierTL_ClassK_Exp"/>
      <sheetName val="VolStd-TierTL_ClassL_Exp"/>
      <sheetName val="VolStd-TierTL_ClassT_Exp"/>
      <sheetName val="VolStd-TierTL_ClassA_Prem"/>
      <sheetName val="VolStd-TierTL_ClassB_Prem"/>
      <sheetName val="VolStd-TierTL_ClassC_Prem"/>
      <sheetName val="VolStd-TierTL_ClassD_Prem"/>
      <sheetName val="VolStd-TierTL_ClassE_Prem"/>
      <sheetName val="VolStd-TierTL_ClassF_Prem"/>
      <sheetName val="VolStd-TierTL_ClassG_Prem"/>
      <sheetName val="VolStd-TierTL_ClassH_Prem"/>
      <sheetName val="VolStd-TierTL_ClassI_Prem"/>
      <sheetName val="VolStd-TierTL_ClassJ_Prem"/>
      <sheetName val="VolStd-TierTL_ClassK_Prem"/>
      <sheetName val="VolStd-TierTL_ClassL_Prem"/>
      <sheetName val="VolStd-TierTL_ClassT_Prem"/>
      <sheetName val="VolStd-NamedDriverExcl"/>
      <sheetName val="VolStd-MedicalExpenseOnly"/>
      <sheetName val="VolStd-PrimaryAuto"/>
      <sheetName val="VolStd-PrimaryHealth"/>
      <sheetName val="VolStd-LimitPIP015"/>
      <sheetName val="VolStd-LimitPIP050"/>
      <sheetName val="VolStd-LimitPIP075"/>
      <sheetName val="VolStd-LimitPIP150"/>
      <sheetName val="VolStd-LimitPIP250"/>
      <sheetName val="VolStd-LimitPIPGRE"/>
      <sheetName val="VolBas-LimitPIP015"/>
      <sheetName val="VolBas-LimitPIP050"/>
      <sheetName val="VolBas-LimitPIP075"/>
      <sheetName val="VolBas-LimitPIP150"/>
      <sheetName val="VolBas-LimitPIP250"/>
      <sheetName val="VolBas-LimitPIPGRE"/>
      <sheetName val="VolBas-LimitPIPTOTAL"/>
      <sheetName val="VolBas-TierTL_ClassA_Exp"/>
      <sheetName val="VolBas-TierTL_ClassB_Exp"/>
      <sheetName val="VolBas-TierTL_ClassC_Exp"/>
      <sheetName val="VolBas-TierTL_ClassD_Exp"/>
      <sheetName val="VolBas-TierTL_ClassE_Exp"/>
      <sheetName val="VolBas-TierTL_ClassF_Exp"/>
      <sheetName val="VolBas-TierTL_ClassG_Exp"/>
      <sheetName val="VolBas-TierTL_ClassH_Exp"/>
      <sheetName val="VolBas-TierTL_ClassI_Exp"/>
      <sheetName val="VolBas-TierTL_ClassJ_Exp"/>
      <sheetName val="VolBas-TierTL_ClassK_Exp"/>
      <sheetName val="VolBas-TierTL_ClassL_Exp"/>
      <sheetName val="VolBas-TierST_ClassT_Exp"/>
      <sheetName val="VolMkt-TierST_ClassT_Exp"/>
      <sheetName val="VolBas-TierTL_ClassA_Prem"/>
      <sheetName val="VolBas-TierTL_ClassB_Prem"/>
      <sheetName val="VolBas-TierTL_ClassC_Prem"/>
      <sheetName val="VolBas-TierTL_ClassD_Prem"/>
      <sheetName val="VolBas-TierTL_ClassE_Prem"/>
      <sheetName val="VolBas-TierTL_ClassF_Prem"/>
      <sheetName val="VolBas-TierTL_ClassG_Prem"/>
      <sheetName val="VolBas-TierTL_ClassH_Prem"/>
      <sheetName val="VolBas-TierTL_ClassI_Prem"/>
      <sheetName val="VolBas-TierTL_ClassJ_Prem"/>
      <sheetName val="VolBas-TierTL_ClassK_Prem"/>
      <sheetName val="VolBas-TierTL_ClassL_Prem"/>
      <sheetName val="VolBas-TierTL_ClassT_Prem"/>
      <sheetName val="VolMkt-TierTL_ClassT_Prem"/>
      <sheetName val="ResStd-TierRE_ClassA_Exp"/>
      <sheetName val="ResStd-TierRE_ClassB_Exp"/>
      <sheetName val="ResStd-TierRE_ClassC_Exp"/>
      <sheetName val="ResStd-TierRE_ClassD_Exp"/>
      <sheetName val="ResStd-TierRE_ClassE_Exp"/>
      <sheetName val="ResStd-TierRE_ClassF_Exp"/>
      <sheetName val="ResStd-TierRE_ClassG_Exp"/>
      <sheetName val="ResStd-TierRE_ClassH_Exp"/>
      <sheetName val="ResStd-TierRE_ClassI_Exp"/>
      <sheetName val="ResStd-TierRE_ClassJ_Exp"/>
      <sheetName val="ResStd-TierRE_ClassK_Exp"/>
      <sheetName val="ResStd-TierRE_ClassL_Exp"/>
      <sheetName val="ResStd-TierRE_ClassT_Exp"/>
      <sheetName val="ResStd-TierRE_ClassA_Prem"/>
      <sheetName val="ResStd-TierRE_ClassB_Prem"/>
      <sheetName val="ResStd-TierRE_ClassC_Prem"/>
      <sheetName val="ResStd-TierRE_ClassD_Prem"/>
      <sheetName val="ResStd-TierRE_ClassE_Prem"/>
      <sheetName val="ResStd-TierRE_ClassF_Prem"/>
      <sheetName val="ResStd-TierRE_ClassG_Prem"/>
      <sheetName val="ResStd-TierRE_ClassH_Prem"/>
      <sheetName val="ResStd-TierRE_ClassI_Prem"/>
      <sheetName val="ResStd-TierRE_ClassJ_Prem"/>
      <sheetName val="ResStd-TierRE_ClassK_Prem"/>
      <sheetName val="ResStd-TierRE_ClassL_Prem"/>
      <sheetName val="ResStd-TierRE_ClassT_Prem"/>
      <sheetName val="ResBas-TierRE_ClassA_Exp"/>
      <sheetName val="ResBas-TierRE_ClassB_Exp"/>
      <sheetName val="ResBas-TierRE_ClassC_Exp"/>
      <sheetName val="ResBas-TierRE_ClassD_Exp"/>
      <sheetName val="ResBas-TierRE_ClassE_Exp"/>
      <sheetName val="ResBas-TierRE_ClassF_Exp"/>
      <sheetName val="ResBas-TierRE_ClassG_Exp"/>
      <sheetName val="ResBas-TierRE_ClassH_Exp"/>
      <sheetName val="ResBas-TierRE_ClassI_Exp"/>
      <sheetName val="ResBas-TierRE_ClassJ_Exp"/>
      <sheetName val="ResBas-TierRE_ClassK_Exp"/>
      <sheetName val="ResBas-TierRE_ClassL_Exp"/>
      <sheetName val="ResBas-TierRE_ClassT_Exp"/>
      <sheetName val="ResBas-TierRE_ClassA_Prem"/>
      <sheetName val="ResBas-TierRE_ClassB_Prem"/>
      <sheetName val="ResBas-TierRE_ClassC_Prem"/>
      <sheetName val="ResBas-TierRE_ClassD_Prem"/>
      <sheetName val="ResBas-TierRE_ClassE_Prem"/>
      <sheetName val="ResBas-TierRE_ClassF_Prem"/>
      <sheetName val="ResBas-TierRE_ClassG_Prem"/>
      <sheetName val="ResBas-TierRE_ClassH_Prem"/>
      <sheetName val="ResBas-TierRE_ClassI_Prem"/>
      <sheetName val="ResBas-TierRE_ClassJ_Prem"/>
      <sheetName val="ResBas-TierRE_ClassK_Prem"/>
      <sheetName val="ResBas-TierRE_ClassL_Prem"/>
      <sheetName val="ResBas-TierRE_ClassT_Prem"/>
      <sheetName val="VolStd-LimitPIPTOTAL"/>
      <sheetName val="VolStd-Deductible0250"/>
      <sheetName val="VolStd-Deductible0500"/>
      <sheetName val="VolStd-Deductible1000"/>
      <sheetName val="VolStd-Deductible2000"/>
      <sheetName val="VolStd-Deductible2500"/>
      <sheetName val="VolStd-DeductibleTOTAL"/>
      <sheetName val="VolStd-LimitBIVerb00150030"/>
      <sheetName val="VolStd-LimitBIVerb00250050"/>
      <sheetName val="VolStd-LimitBIVerb00500100"/>
      <sheetName val="VolStd-LimitBIVerb01000300"/>
      <sheetName val="VolStd-LimitBIVerb03000300"/>
      <sheetName val="VolStd-LimitBIVerb0250500"/>
      <sheetName val="VolStd-LimitBIVerb03000500"/>
      <sheetName val="VolStd-LimitBIVerb05000500"/>
      <sheetName val="VolStd-LimitBIVerb05001000"/>
      <sheetName val="VolStd-LimitBIVerb10001000"/>
      <sheetName val="VolStd-LimitBIVerbOTHROTHR"/>
      <sheetName val="VolStd-LimitBIZero00150030"/>
      <sheetName val="VolStd-LimitBIZero00250050"/>
      <sheetName val="VolStd-LimitBIZero00500100"/>
      <sheetName val="VolStd-LimitBIZero01000300"/>
      <sheetName val="VolStd-LimitBIZero03000300"/>
      <sheetName val="VolStd-LimitBIZero02500500"/>
      <sheetName val="VolStd-LimitBIZero03000500"/>
      <sheetName val="VolStd-LimitBIZero05000500"/>
      <sheetName val="VolStd-LimitBIZero05001000"/>
      <sheetName val="VolStd-LimitBIZero10001000"/>
      <sheetName val="VolStd-LimitBIZeroOTHROTHR"/>
      <sheetName val="VolStd-LimitBIVerbTOTAL"/>
      <sheetName val="VolStd-LimitBIZeroTOTAL"/>
      <sheetName val="VolStd-LimitBITOTAL"/>
      <sheetName val="VolStd-LimitPDVerb0005"/>
      <sheetName val="VolStd-LimitPDVerb0010"/>
      <sheetName val="VolStd-LimitPDVerb0015"/>
      <sheetName val="VolStd-LimitPDVerb0020"/>
      <sheetName val="VolStd-LimitPDVerb0025"/>
      <sheetName val="VolStd-LimitPDVerb0050"/>
      <sheetName val="VolStd-LimitPDVerb0100"/>
      <sheetName val="VolStd-LimitPDVerb0250"/>
      <sheetName val="VolStd-LimitPDVerb0300"/>
      <sheetName val="VolStd-LimitPDVerb0500"/>
      <sheetName val="VolStd-LimitPDVerb1000"/>
      <sheetName val="VolStd-LimitPDVerbHIGH"/>
      <sheetName val="VolStd-LimitPDZero0005"/>
      <sheetName val="VolStd-LimitPDZero0010"/>
      <sheetName val="VolStd-LimitPDZero0015"/>
      <sheetName val="VolStd-LimitPDZero0020"/>
      <sheetName val="VolStd-LimitPDZero0025"/>
      <sheetName val="VolStd-LimitPDZero0050"/>
      <sheetName val="VolStd-LimitPDZero0100"/>
      <sheetName val="VolStd-LimitPDZero0250"/>
      <sheetName val="VolStd-LimitPDZero0300"/>
      <sheetName val="VolStd-LimitPDZero0500"/>
      <sheetName val="VolStd-LimitPDZero1000"/>
      <sheetName val="VolStd-LimitPDZeroHIGH"/>
      <sheetName val="VolStd-LimitPDVerbTOTAL"/>
      <sheetName val="VolStd-LimitPDZeroTOTAL"/>
      <sheetName val="VolStd-LimitPDTOTAL"/>
      <sheetName val="VolStd-LimitCSLVerb0035"/>
      <sheetName val="VolStd-LimitCSLVerb0050"/>
      <sheetName val="VolStd-LimitCSLVerb0075"/>
      <sheetName val="VolStd-LimitCSLVerb0100"/>
      <sheetName val="VolStd-LimitCSLVerb0200"/>
      <sheetName val="VolStd-LimitCSLVerb0300"/>
      <sheetName val="VolStd-LimitCSLVerb0500"/>
      <sheetName val="VolStd-LimitCSLVerb1000"/>
      <sheetName val="VolStd-LimitCSLVerbHIGH"/>
      <sheetName val="VolStd-LimitCSLZero0035"/>
      <sheetName val="VolStd-LimitCSLZero0050"/>
      <sheetName val="VolStd-LimitCSLZero0075"/>
      <sheetName val="VolStd-LimitCSLZero0100"/>
      <sheetName val="VolStd-LimitCSLZero0200"/>
      <sheetName val="VolStd-LimitCSLZero0300"/>
      <sheetName val="VolStd-LimitCSLZero0500"/>
      <sheetName val="VolStd-LimitCSLZero1000"/>
      <sheetName val="VolStd-LimitCSLZeroHIGH"/>
      <sheetName val="VolStd-LimitCSLVerbTOTAL"/>
      <sheetName val="VolStd-LimitCSLZeroTOTAL"/>
      <sheetName val="VolStd-LimitCSLTOTAL"/>
      <sheetName val="VolStd-ThresholdVerbal"/>
      <sheetName val="VolStd-ThresholdZero"/>
      <sheetName val="VolStd-ThresholdTOTAL"/>
      <sheetName val="VolBas-OptionBI000"/>
      <sheetName val="VolBas-OptionBI10K"/>
      <sheetName val="VolBas-OptionBITOTAL"/>
      <sheetName val="VolBas-Deductible0250"/>
      <sheetName val="VolBas-Deductible0500"/>
      <sheetName val="VolBas-Deductible1000"/>
      <sheetName val="VolBas-Deductible2000"/>
      <sheetName val="VolBas-Deductible2500"/>
    </sheetNames>
    <sheetDataSet>
      <sheetData sheetId="57">
        <row r="37">
          <cell r="B37">
            <v>5235871</v>
          </cell>
        </row>
        <row r="69">
          <cell r="B69">
            <v>29285</v>
          </cell>
        </row>
      </sheetData>
      <sheetData sheetId="65">
        <row r="9">
          <cell r="H9">
            <v>17835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9.140625" style="0" customWidth="1"/>
    <col min="2" max="2" width="15.8515625" style="0" customWidth="1"/>
    <col min="3" max="3" width="15.28125" style="14" customWidth="1"/>
    <col min="4" max="4" width="14.28125" style="0" customWidth="1"/>
    <col min="5" max="5" width="12.421875" style="0" customWidth="1"/>
    <col min="6" max="6" width="14.8515625" style="0" customWidth="1"/>
    <col min="7" max="7" width="15.8515625" style="0" customWidth="1"/>
  </cols>
  <sheetData>
    <row r="1" spans="1:8" ht="78.7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spans="1:7" ht="16.5" thickTop="1">
      <c r="A2" s="5" t="s">
        <v>6</v>
      </c>
      <c r="B2" s="6">
        <f>84964+502</f>
        <v>85466</v>
      </c>
      <c r="C2" s="6">
        <f>13087+202</f>
        <v>13289</v>
      </c>
      <c r="D2" s="7">
        <f aca="true" t="shared" si="0" ref="D2:D42">B2-C2</f>
        <v>72177</v>
      </c>
      <c r="E2" s="8">
        <f aca="true" t="shared" si="1" ref="E2:E41">D2/$D$42</f>
        <v>0.015569326504806243</v>
      </c>
      <c r="F2" s="9">
        <f aca="true" t="shared" si="2" ref="F2:F41">E2*$C$42</f>
        <v>9341.985136046365</v>
      </c>
      <c r="G2" s="10"/>
    </row>
    <row r="3" spans="1:7" ht="15.75">
      <c r="A3" s="5" t="s">
        <v>7</v>
      </c>
      <c r="B3" s="6">
        <v>8162</v>
      </c>
      <c r="C3" s="6">
        <v>734</v>
      </c>
      <c r="D3" s="7">
        <f t="shared" si="0"/>
        <v>7428</v>
      </c>
      <c r="E3" s="8">
        <f t="shared" si="1"/>
        <v>0.0016022965387547385</v>
      </c>
      <c r="F3" s="9">
        <f t="shared" si="2"/>
        <v>961.417980666312</v>
      </c>
      <c r="G3" s="10"/>
    </row>
    <row r="4" spans="1:7" ht="15.75">
      <c r="A4" s="5" t="s">
        <v>8</v>
      </c>
      <c r="B4" s="6">
        <f>592296+96254+116360</f>
        <v>804910</v>
      </c>
      <c r="C4" s="6">
        <f>56035+15906+16606</f>
        <v>88547</v>
      </c>
      <c r="D4" s="7">
        <f t="shared" si="0"/>
        <v>716363</v>
      </c>
      <c r="E4" s="8">
        <f t="shared" si="1"/>
        <v>0.154526919142698</v>
      </c>
      <c r="F4" s="9">
        <f t="shared" si="2"/>
        <v>92720.01465859737</v>
      </c>
      <c r="G4" s="10"/>
    </row>
    <row r="5" spans="1:7" ht="15.75">
      <c r="A5" s="5" t="s">
        <v>9</v>
      </c>
      <c r="B5" s="6">
        <f>4905+119616+76311</f>
        <v>200832</v>
      </c>
      <c r="C5" s="6">
        <f>54+18428+5457</f>
        <v>23939</v>
      </c>
      <c r="D5" s="7">
        <f t="shared" si="0"/>
        <v>176893</v>
      </c>
      <c r="E5" s="8">
        <f t="shared" si="1"/>
        <v>0.03815765234651884</v>
      </c>
      <c r="F5" s="9">
        <f t="shared" si="2"/>
        <v>22895.545349219967</v>
      </c>
      <c r="G5" s="10"/>
    </row>
    <row r="6" spans="1:7" ht="15.75">
      <c r="A6" s="5" t="s">
        <v>10</v>
      </c>
      <c r="B6" s="6">
        <v>14451</v>
      </c>
      <c r="C6" s="6">
        <v>1770</v>
      </c>
      <c r="D6" s="7">
        <f t="shared" si="0"/>
        <v>12681</v>
      </c>
      <c r="E6" s="8">
        <f t="shared" si="1"/>
        <v>0.002735423048996882</v>
      </c>
      <c r="F6" s="9">
        <f t="shared" si="2"/>
        <v>1641.322214974354</v>
      </c>
      <c r="G6" s="10"/>
    </row>
    <row r="7" spans="1:7" ht="15.75">
      <c r="A7" s="5" t="s">
        <v>11</v>
      </c>
      <c r="B7" s="6">
        <v>35202</v>
      </c>
      <c r="C7" s="6">
        <v>4105</v>
      </c>
      <c r="D7" s="7">
        <f t="shared" si="0"/>
        <v>31097</v>
      </c>
      <c r="E7" s="8">
        <f t="shared" si="1"/>
        <v>0.006707945000761458</v>
      </c>
      <c r="F7" s="9">
        <f t="shared" si="2"/>
        <v>4024.9346990818935</v>
      </c>
      <c r="G7" s="10"/>
    </row>
    <row r="8" spans="1:7" ht="15.75">
      <c r="A8" s="5" t="s">
        <v>12</v>
      </c>
      <c r="B8" s="6">
        <f>861+14</f>
        <v>875</v>
      </c>
      <c r="C8" s="6">
        <f>193+6</f>
        <v>199</v>
      </c>
      <c r="D8" s="7">
        <f t="shared" si="0"/>
        <v>676</v>
      </c>
      <c r="E8" s="8">
        <f t="shared" si="1"/>
        <v>0.00014582020196529392</v>
      </c>
      <c r="F8" s="9">
        <f t="shared" si="2"/>
        <v>87.49576668422549</v>
      </c>
      <c r="G8" s="10"/>
    </row>
    <row r="9" spans="1:7" ht="15.75">
      <c r="A9" s="5" t="s">
        <v>13</v>
      </c>
      <c r="B9" s="6">
        <f>8882+1006</f>
        <v>9888</v>
      </c>
      <c r="C9" s="6">
        <f>402+643</f>
        <v>1045</v>
      </c>
      <c r="D9" s="7">
        <f t="shared" si="0"/>
        <v>8843</v>
      </c>
      <c r="E9" s="8">
        <f t="shared" si="1"/>
        <v>0.0019075266952353464</v>
      </c>
      <c r="F9" s="9">
        <f t="shared" si="2"/>
        <v>1144.5637053085886</v>
      </c>
      <c r="G9" s="10"/>
    </row>
    <row r="10" spans="1:7" ht="15.75">
      <c r="A10" s="5" t="s">
        <v>14</v>
      </c>
      <c r="B10" s="6">
        <v>25086</v>
      </c>
      <c r="C10" s="6">
        <v>2130</v>
      </c>
      <c r="D10" s="7">
        <f t="shared" si="0"/>
        <v>22956</v>
      </c>
      <c r="E10" s="8">
        <f t="shared" si="1"/>
        <v>0.004951846976797763</v>
      </c>
      <c r="F10" s="9">
        <f t="shared" si="2"/>
        <v>2971.2319822530776</v>
      </c>
      <c r="G10" s="10"/>
    </row>
    <row r="11" spans="1:7" ht="15.75">
      <c r="A11" s="5" t="s">
        <v>15</v>
      </c>
      <c r="B11" s="6">
        <v>42619</v>
      </c>
      <c r="C11" s="6">
        <v>10655</v>
      </c>
      <c r="D11" s="7">
        <f t="shared" si="0"/>
        <v>31964</v>
      </c>
      <c r="E11" s="8">
        <f t="shared" si="1"/>
        <v>0.006894965881092685</v>
      </c>
      <c r="F11" s="9">
        <f t="shared" si="2"/>
        <v>4137.151902802639</v>
      </c>
      <c r="G11" s="10"/>
    </row>
    <row r="12" spans="1:7" ht="15.75">
      <c r="A12" s="5" t="s">
        <v>16</v>
      </c>
      <c r="B12" s="6">
        <v>8421</v>
      </c>
      <c r="C12" s="6">
        <v>3156</v>
      </c>
      <c r="D12" s="7">
        <f t="shared" si="0"/>
        <v>5265</v>
      </c>
      <c r="E12" s="8">
        <f t="shared" si="1"/>
        <v>0.0011357150345373854</v>
      </c>
      <c r="F12" s="9">
        <f t="shared" si="2"/>
        <v>681.4574135982947</v>
      </c>
      <c r="G12" s="10"/>
    </row>
    <row r="13" spans="1:7" ht="15.75">
      <c r="A13" s="5" t="s">
        <v>17</v>
      </c>
      <c r="B13" s="6">
        <v>656</v>
      </c>
      <c r="C13" s="6">
        <v>87</v>
      </c>
      <c r="D13" s="7">
        <f t="shared" si="0"/>
        <v>569</v>
      </c>
      <c r="E13" s="8">
        <f t="shared" si="1"/>
        <v>0.00012273919366605362</v>
      </c>
      <c r="F13" s="9">
        <f t="shared" si="2"/>
        <v>73.64658467947382</v>
      </c>
      <c r="G13" s="10"/>
    </row>
    <row r="14" spans="1:7" ht="15.75">
      <c r="A14" s="5" t="s">
        <v>18</v>
      </c>
      <c r="B14" s="6">
        <v>11315</v>
      </c>
      <c r="C14" s="6">
        <v>2239</v>
      </c>
      <c r="D14" s="7">
        <f t="shared" si="0"/>
        <v>9076</v>
      </c>
      <c r="E14" s="8">
        <f t="shared" si="1"/>
        <v>0.001957787208634627</v>
      </c>
      <c r="F14" s="9">
        <f t="shared" si="2"/>
        <v>1174.721269860992</v>
      </c>
      <c r="G14" s="10"/>
    </row>
    <row r="15" spans="1:7" ht="15.75">
      <c r="A15" s="5" t="s">
        <v>19</v>
      </c>
      <c r="B15" s="6">
        <v>23075</v>
      </c>
      <c r="C15" s="6">
        <v>694</v>
      </c>
      <c r="D15" s="7">
        <f t="shared" si="0"/>
        <v>22381</v>
      </c>
      <c r="E15" s="8">
        <f t="shared" si="1"/>
        <v>0.004827813520984088</v>
      </c>
      <c r="F15" s="9">
        <f t="shared" si="2"/>
        <v>2896.808807928477</v>
      </c>
      <c r="G15" s="10"/>
    </row>
    <row r="16" spans="1:7" ht="15.75">
      <c r="A16" s="5" t="s">
        <v>20</v>
      </c>
      <c r="B16" s="6">
        <f>24533+185727+437669</f>
        <v>647929</v>
      </c>
      <c r="C16" s="6">
        <f>4169+30630+33545</f>
        <v>68344</v>
      </c>
      <c r="D16" s="7">
        <f t="shared" si="0"/>
        <v>579585</v>
      </c>
      <c r="E16" s="8">
        <f t="shared" si="1"/>
        <v>0.12502248780481492</v>
      </c>
      <c r="F16" s="9">
        <f t="shared" si="2"/>
        <v>75016.61824508407</v>
      </c>
      <c r="G16" s="10"/>
    </row>
    <row r="17" spans="1:7" ht="15.75">
      <c r="A17" s="5" t="s">
        <v>21</v>
      </c>
      <c r="B17" s="6">
        <v>17183</v>
      </c>
      <c r="C17" s="6">
        <v>1389</v>
      </c>
      <c r="D17" s="7">
        <f t="shared" si="0"/>
        <v>15794</v>
      </c>
      <c r="E17" s="8">
        <f t="shared" si="1"/>
        <v>0.0034069293932542195</v>
      </c>
      <c r="F17" s="9">
        <f t="shared" si="2"/>
        <v>2044.242809187363</v>
      </c>
      <c r="G17" s="10"/>
    </row>
    <row r="18" spans="1:7" ht="15.75">
      <c r="A18" s="5" t="s">
        <v>22</v>
      </c>
      <c r="B18" s="6">
        <f>57+15</f>
        <v>72</v>
      </c>
      <c r="C18" s="6">
        <f>8+1</f>
        <v>9</v>
      </c>
      <c r="D18" s="7">
        <f t="shared" si="0"/>
        <v>63</v>
      </c>
      <c r="E18" s="8">
        <f t="shared" si="1"/>
        <v>1.3589752550019996E-05</v>
      </c>
      <c r="F18" s="9">
        <f t="shared" si="2"/>
        <v>8.154191273825749</v>
      </c>
      <c r="G18" s="10"/>
    </row>
    <row r="19" spans="1:7" ht="15.75">
      <c r="A19" s="5" t="s">
        <v>23</v>
      </c>
      <c r="B19" s="6">
        <f>14000+36960</f>
        <v>50960</v>
      </c>
      <c r="C19" s="6">
        <f>1803+3893</f>
        <v>5696</v>
      </c>
      <c r="D19" s="7">
        <f t="shared" si="0"/>
        <v>45264</v>
      </c>
      <c r="E19" s="8">
        <f t="shared" si="1"/>
        <v>0.009763913641652463</v>
      </c>
      <c r="F19" s="9">
        <f t="shared" si="2"/>
        <v>5858.592282832519</v>
      </c>
      <c r="G19" s="10"/>
    </row>
    <row r="20" spans="1:7" ht="15.75">
      <c r="A20" s="5" t="s">
        <v>24</v>
      </c>
      <c r="B20" s="6">
        <f>65432+27218+223751+26862</f>
        <v>343263</v>
      </c>
      <c r="C20" s="6">
        <f>13042+4391+13565+2722</f>
        <v>33720</v>
      </c>
      <c r="D20" s="7">
        <f t="shared" si="0"/>
        <v>309543</v>
      </c>
      <c r="E20" s="8">
        <f t="shared" si="1"/>
        <v>0.06677163132683872</v>
      </c>
      <c r="F20" s="9">
        <f t="shared" si="2"/>
        <v>40064.6480868864</v>
      </c>
      <c r="G20" s="10"/>
    </row>
    <row r="21" spans="1:7" ht="15.75">
      <c r="A21" s="5" t="s">
        <v>25</v>
      </c>
      <c r="B21" s="6">
        <v>31007</v>
      </c>
      <c r="C21" s="6">
        <v>5601</v>
      </c>
      <c r="D21" s="7">
        <f t="shared" si="0"/>
        <v>25406</v>
      </c>
      <c r="E21" s="8">
        <f t="shared" si="1"/>
        <v>0.005480337353742985</v>
      </c>
      <c r="F21" s="9">
        <f t="shared" si="2"/>
        <v>3288.3394206796343</v>
      </c>
      <c r="G21" s="10"/>
    </row>
    <row r="22" spans="1:7" ht="15.75">
      <c r="A22" s="5" t="s">
        <v>26</v>
      </c>
      <c r="B22" s="6">
        <f>12610+311119+46421</f>
        <v>370150</v>
      </c>
      <c r="C22" s="6">
        <f>2193+33802+6566</f>
        <v>42561</v>
      </c>
      <c r="D22" s="7">
        <f t="shared" si="0"/>
        <v>327589</v>
      </c>
      <c r="E22" s="8">
        <f t="shared" si="1"/>
        <v>0.07066434044616668</v>
      </c>
      <c r="F22" s="9">
        <f t="shared" si="2"/>
        <v>42400.370876211164</v>
      </c>
      <c r="G22" s="10"/>
    </row>
    <row r="23" spans="1:7" ht="15.75">
      <c r="A23" s="5" t="s">
        <v>27</v>
      </c>
      <c r="B23" s="6">
        <v>85155</v>
      </c>
      <c r="C23" s="6">
        <v>25696</v>
      </c>
      <c r="D23" s="7">
        <f t="shared" si="0"/>
        <v>59459</v>
      </c>
      <c r="E23" s="8">
        <f t="shared" si="1"/>
        <v>0.012825922172565698</v>
      </c>
      <c r="F23" s="9">
        <f t="shared" si="2"/>
        <v>7695.873951593733</v>
      </c>
      <c r="G23" s="10"/>
    </row>
    <row r="24" spans="1:7" ht="15.75">
      <c r="A24" s="5" t="s">
        <v>28</v>
      </c>
      <c r="B24" s="6">
        <f>25444+23326</f>
        <v>48770</v>
      </c>
      <c r="C24" s="6">
        <f>2631+4715</f>
        <v>7346</v>
      </c>
      <c r="D24" s="7">
        <f t="shared" si="0"/>
        <v>41424</v>
      </c>
      <c r="E24" s="8">
        <f t="shared" si="1"/>
        <v>0.008935585867175053</v>
      </c>
      <c r="F24" s="9">
        <f t="shared" si="2"/>
        <v>5361.574909951712</v>
      </c>
      <c r="G24" s="10"/>
    </row>
    <row r="25" spans="1:7" ht="15.75">
      <c r="A25" s="5" t="s">
        <v>29</v>
      </c>
      <c r="B25" s="6">
        <f>741797+45487</f>
        <v>787284</v>
      </c>
      <c r="C25" s="6">
        <f>66904+14303</f>
        <v>81207</v>
      </c>
      <c r="D25" s="7">
        <f t="shared" si="0"/>
        <v>706077</v>
      </c>
      <c r="E25" s="8">
        <f t="shared" si="1"/>
        <v>0.1523081224009598</v>
      </c>
      <c r="F25" s="9">
        <f t="shared" si="2"/>
        <v>91388.68114363591</v>
      </c>
      <c r="G25" s="10"/>
    </row>
    <row r="26" spans="1:7" ht="15.75">
      <c r="A26" s="5" t="s">
        <v>30</v>
      </c>
      <c r="B26" s="6">
        <f>14796+16806</f>
        <v>31602</v>
      </c>
      <c r="C26" s="6">
        <f>1244+1140</f>
        <v>2384</v>
      </c>
      <c r="D26" s="7">
        <f t="shared" si="0"/>
        <v>29218</v>
      </c>
      <c r="E26" s="8">
        <f t="shared" si="1"/>
        <v>0.006302625238198163</v>
      </c>
      <c r="F26" s="9">
        <f t="shared" si="2"/>
        <v>3781.7327085498528</v>
      </c>
      <c r="G26" s="10"/>
    </row>
    <row r="27" spans="1:7" ht="15.75">
      <c r="A27" s="5" t="s">
        <v>31</v>
      </c>
      <c r="B27" s="6">
        <f>22610+133022</f>
        <v>155632</v>
      </c>
      <c r="C27" s="6">
        <f>3087+10358</f>
        <v>13445</v>
      </c>
      <c r="D27" s="7">
        <f t="shared" si="0"/>
        <v>142187</v>
      </c>
      <c r="E27" s="8">
        <f t="shared" si="1"/>
        <v>0.030671208663963386</v>
      </c>
      <c r="F27" s="9">
        <f t="shared" si="2"/>
        <v>18403.49197859463</v>
      </c>
      <c r="G27" s="10"/>
    </row>
    <row r="28" spans="1:7" ht="15.75">
      <c r="A28" s="5" t="s">
        <v>32</v>
      </c>
      <c r="B28" s="6">
        <v>12357</v>
      </c>
      <c r="C28" s="6">
        <v>1938</v>
      </c>
      <c r="D28" s="7">
        <f t="shared" si="0"/>
        <v>10419</v>
      </c>
      <c r="E28" s="8">
        <f t="shared" si="1"/>
        <v>0.002247486219343783</v>
      </c>
      <c r="F28" s="9">
        <f t="shared" si="2"/>
        <v>1348.5479187617534</v>
      </c>
      <c r="G28" s="10"/>
    </row>
    <row r="29" spans="1:7" ht="15.75">
      <c r="A29" s="5" t="s">
        <v>33</v>
      </c>
      <c r="B29" s="6">
        <v>12536</v>
      </c>
      <c r="C29" s="6">
        <v>3310</v>
      </c>
      <c r="D29" s="7">
        <f t="shared" si="0"/>
        <v>9226</v>
      </c>
      <c r="E29" s="8">
        <f t="shared" si="1"/>
        <v>0.0019901437623251507</v>
      </c>
      <c r="F29" s="9">
        <f t="shared" si="2"/>
        <v>1194.1360109891486</v>
      </c>
      <c r="G29" s="10"/>
    </row>
    <row r="30" spans="1:7" ht="15.75">
      <c r="A30" s="5" t="s">
        <v>34</v>
      </c>
      <c r="B30" s="6">
        <v>104897</v>
      </c>
      <c r="C30" s="6">
        <v>17052</v>
      </c>
      <c r="D30" s="7">
        <f t="shared" si="0"/>
        <v>87845</v>
      </c>
      <c r="E30" s="8">
        <f t="shared" si="1"/>
        <v>0.018949076392960423</v>
      </c>
      <c r="F30" s="9">
        <f t="shared" si="2"/>
        <v>11369.919562686078</v>
      </c>
      <c r="G30" s="10"/>
    </row>
    <row r="31" spans="1:7" ht="15.75">
      <c r="A31" s="5" t="s">
        <v>35</v>
      </c>
      <c r="B31" s="6">
        <f>67907+23917+35225</f>
        <v>127049</v>
      </c>
      <c r="C31" s="6">
        <f>14529+4338+4320</f>
        <v>23187</v>
      </c>
      <c r="D31" s="7">
        <f t="shared" si="0"/>
        <v>103862</v>
      </c>
      <c r="E31" s="8">
        <f t="shared" si="1"/>
        <v>0.02240410919603455</v>
      </c>
      <c r="F31" s="9">
        <f t="shared" si="2"/>
        <v>13443.025620350632</v>
      </c>
      <c r="G31" s="10"/>
    </row>
    <row r="32" spans="1:7" ht="15.75">
      <c r="A32" s="5" t="s">
        <v>36</v>
      </c>
      <c r="B32" s="6">
        <v>871</v>
      </c>
      <c r="C32" s="6">
        <v>168</v>
      </c>
      <c r="D32" s="7">
        <f t="shared" si="0"/>
        <v>703</v>
      </c>
      <c r="E32" s="8">
        <f t="shared" si="1"/>
        <v>0.00015164438162958821</v>
      </c>
      <c r="F32" s="9">
        <f t="shared" si="2"/>
        <v>90.99042008729367</v>
      </c>
      <c r="G32" s="10"/>
    </row>
    <row r="33" spans="1:7" ht="15.75">
      <c r="A33" s="5" t="s">
        <v>37</v>
      </c>
      <c r="B33" s="6">
        <v>70425</v>
      </c>
      <c r="C33" s="6">
        <v>8649</v>
      </c>
      <c r="D33" s="7">
        <f t="shared" si="0"/>
        <v>61776</v>
      </c>
      <c r="E33" s="8">
        <f t="shared" si="1"/>
        <v>0.013325723071905321</v>
      </c>
      <c r="F33" s="9">
        <f t="shared" si="2"/>
        <v>7995.76698621999</v>
      </c>
      <c r="G33" s="10"/>
    </row>
    <row r="34" spans="1:7" ht="15.75">
      <c r="A34" s="5" t="s">
        <v>38</v>
      </c>
      <c r="B34" s="6">
        <f>141115+104414</f>
        <v>245529</v>
      </c>
      <c r="C34" s="6">
        <f>16435+9426</f>
        <v>25861</v>
      </c>
      <c r="D34" s="7">
        <f t="shared" si="0"/>
        <v>219668</v>
      </c>
      <c r="E34" s="8">
        <f t="shared" si="1"/>
        <v>0.04738466290726655</v>
      </c>
      <c r="F34" s="9">
        <f t="shared" si="2"/>
        <v>28431.98236093261</v>
      </c>
      <c r="G34" s="10"/>
    </row>
    <row r="35" spans="1:7" ht="15.75">
      <c r="A35" s="5" t="s">
        <v>39</v>
      </c>
      <c r="B35" s="6">
        <f>12495+507874</f>
        <v>520369</v>
      </c>
      <c r="C35" s="6">
        <f>3695+46455</f>
        <v>50150</v>
      </c>
      <c r="D35" s="7">
        <f t="shared" si="0"/>
        <v>470219</v>
      </c>
      <c r="E35" s="8">
        <f t="shared" si="1"/>
        <v>0.10143110879869607</v>
      </c>
      <c r="F35" s="9">
        <f t="shared" si="2"/>
        <v>60861.201056937614</v>
      </c>
      <c r="G35" s="10"/>
    </row>
    <row r="36" spans="1:7" ht="15.75">
      <c r="A36" s="5" t="s">
        <v>40</v>
      </c>
      <c r="B36" s="6">
        <v>19510</v>
      </c>
      <c r="C36" s="6">
        <v>4002</v>
      </c>
      <c r="D36" s="7">
        <f t="shared" si="0"/>
        <v>15508</v>
      </c>
      <c r="E36" s="8">
        <f t="shared" si="1"/>
        <v>0.0033452362308842875</v>
      </c>
      <c r="F36" s="9">
        <f t="shared" si="2"/>
        <v>2007.2253694363446</v>
      </c>
      <c r="G36" s="10"/>
    </row>
    <row r="37" spans="1:7" ht="15.75">
      <c r="A37" s="5" t="s">
        <v>41</v>
      </c>
      <c r="B37" s="6">
        <v>1562</v>
      </c>
      <c r="C37" s="6">
        <v>249</v>
      </c>
      <c r="D37" s="7">
        <f t="shared" si="0"/>
        <v>1313</v>
      </c>
      <c r="E37" s="8">
        <f t="shared" si="1"/>
        <v>0.00028322769997105165</v>
      </c>
      <c r="F37" s="9">
        <f t="shared" si="2"/>
        <v>169.94370067513026</v>
      </c>
      <c r="G37" s="10"/>
    </row>
    <row r="38" spans="1:7" ht="15.75">
      <c r="A38" s="5" t="s">
        <v>42</v>
      </c>
      <c r="B38" s="6">
        <v>74862</v>
      </c>
      <c r="C38" s="6">
        <v>11472</v>
      </c>
      <c r="D38" s="7">
        <f t="shared" si="0"/>
        <v>63390</v>
      </c>
      <c r="E38" s="8">
        <f t="shared" si="1"/>
        <v>0.013673879589615358</v>
      </c>
      <c r="F38" s="9">
        <f t="shared" si="2"/>
        <v>8204.669600758954</v>
      </c>
      <c r="G38" s="10"/>
    </row>
    <row r="39" spans="1:7" ht="15.75">
      <c r="A39" s="5" t="s">
        <v>43</v>
      </c>
      <c r="B39" s="6">
        <v>6316</v>
      </c>
      <c r="C39" s="6">
        <v>1615</v>
      </c>
      <c r="D39" s="7">
        <f t="shared" si="0"/>
        <v>4701</v>
      </c>
      <c r="E39" s="8">
        <f t="shared" si="1"/>
        <v>0.001014054392661016</v>
      </c>
      <c r="F39" s="9">
        <f t="shared" si="2"/>
        <v>608.4579869564261</v>
      </c>
      <c r="G39" s="10"/>
    </row>
    <row r="40" spans="1:7" ht="15.75">
      <c r="A40" s="5" t="s">
        <v>44</v>
      </c>
      <c r="B40" s="6">
        <f>83638+97596</f>
        <v>181234</v>
      </c>
      <c r="C40" s="6">
        <f>4545+5753</f>
        <v>10298</v>
      </c>
      <c r="D40" s="7">
        <f t="shared" si="0"/>
        <v>170936</v>
      </c>
      <c r="E40" s="8">
        <f t="shared" si="1"/>
        <v>0.03687266574428918</v>
      </c>
      <c r="F40" s="9">
        <f t="shared" si="2"/>
        <v>22124.521263217113</v>
      </c>
      <c r="G40" s="10"/>
    </row>
    <row r="41" spans="1:7" ht="15.75">
      <c r="A41" s="5" t="s">
        <v>45</v>
      </c>
      <c r="B41" s="6">
        <f>14615+3774</f>
        <v>18389</v>
      </c>
      <c r="C41" s="6">
        <f>1547+540</f>
        <v>2087</v>
      </c>
      <c r="D41" s="7">
        <f t="shared" si="0"/>
        <v>16302</v>
      </c>
      <c r="E41" s="8">
        <f t="shared" si="1"/>
        <v>0.0035165102550861267</v>
      </c>
      <c r="F41" s="9">
        <f t="shared" si="2"/>
        <v>2109.994065808053</v>
      </c>
      <c r="G41" s="10"/>
    </row>
    <row r="42" spans="1:7" ht="16.5" thickBot="1">
      <c r="A42" s="11" t="s">
        <v>46</v>
      </c>
      <c r="B42" s="12">
        <f>SUM(B2:B41)</f>
        <v>5235871</v>
      </c>
      <c r="C42" s="12">
        <f>SUM(C2:C41)</f>
        <v>600025</v>
      </c>
      <c r="D42" s="7">
        <f t="shared" si="0"/>
        <v>4635846</v>
      </c>
      <c r="E42" s="13">
        <v>1</v>
      </c>
      <c r="F42" s="12">
        <v>5282991</v>
      </c>
      <c r="G42" s="13"/>
    </row>
  </sheetData>
  <conditionalFormatting sqref="B42:C42">
    <cfRule type="cellIs" priority="1" dxfId="0" operator="notEqual" stopIfTrue="1">
      <formula>Check_VolMktTotal+Check_SAIP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Bickal</dc:creator>
  <cp:keywords/>
  <dc:description/>
  <cp:lastModifiedBy>NJDOBI</cp:lastModifiedBy>
  <dcterms:created xsi:type="dcterms:W3CDTF">2008-04-16T16:12:32Z</dcterms:created>
  <dcterms:modified xsi:type="dcterms:W3CDTF">2008-05-15T14:17:42Z</dcterms:modified>
  <cp:category/>
  <cp:version/>
  <cp:contentType/>
  <cp:contentStatus/>
</cp:coreProperties>
</file>