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defaultThemeVersion="166925"/>
  <mc:AlternateContent xmlns:mc="http://schemas.openxmlformats.org/markup-compatibility/2006">
    <mc:Choice Requires="x15">
      <x15ac:absPath xmlns:x15ac="http://schemas.microsoft.com/office/spreadsheetml/2010/11/ac" url="C:\Users\thoma\Documents\NJDOT\Special Provisions\IRI\IRI FORM FROM PAVEMENT UNIT\My IRI form\"/>
    </mc:Choice>
  </mc:AlternateContent>
  <xr:revisionPtr revIDLastSave="0" documentId="13_ncr:1_{836CE1E9-BB6B-4188-A5F7-B8E4E3EB5EE2}" xr6:coauthVersionLast="45" xr6:coauthVersionMax="45" xr10:uidLastSave="{00000000-0000-0000-0000-000000000000}"/>
  <bookViews>
    <workbookView xWindow="-110" yWindow="-110" windowWidth="38620" windowHeight="21220" xr2:uid="{00000000-000D-0000-FFFF-FFFF00000000}"/>
  </bookViews>
  <sheets>
    <sheet name="Summary" sheetId="1" r:id="rId1"/>
    <sheet name="Worksheet1" sheetId="4" r:id="rId2"/>
    <sheet name="Worksheet2" sheetId="5" r:id="rId3"/>
    <sheet name="Worksheet3" sheetId="6" r:id="rId4"/>
    <sheet name="Worksheet4" sheetId="7" r:id="rId5"/>
    <sheet name="Worksheet5" sheetId="8" r:id="rId6"/>
    <sheet name="Worksheet6" sheetId="9" r:id="rId7"/>
    <sheet name="Worksheet7" sheetId="10" r:id="rId8"/>
    <sheet name="Worksheet8" sheetId="11" r:id="rId9"/>
    <sheet name="Worksheet9" sheetId="12" r:id="rId10"/>
    <sheet name="Worksheet10" sheetId="13" r:id="rId11"/>
    <sheet name="Target IRI Lookup Table &amp; Tool" sheetId="3" r:id="rId12"/>
  </sheets>
  <definedNames>
    <definedName name="Afive" localSheetId="10">Worksheet10!$AM$169</definedName>
    <definedName name="Afive" localSheetId="2">Worksheet2!$AM$169</definedName>
    <definedName name="Afive" localSheetId="3">Worksheet3!$AM$169</definedName>
    <definedName name="Afive" localSheetId="4">Worksheet4!$AM$169</definedName>
    <definedName name="Afive" localSheetId="5">Worksheet5!$AM$169</definedName>
    <definedName name="Afive" localSheetId="6">Worksheet6!$AM$169</definedName>
    <definedName name="Afive" localSheetId="7">Worksheet7!$AM$169</definedName>
    <definedName name="Afive" localSheetId="8">Worksheet8!$AM$169</definedName>
    <definedName name="Afive" localSheetId="9">Worksheet9!$AM$169</definedName>
    <definedName name="Afive">Worksheet1!$AM$169</definedName>
    <definedName name="Afour" localSheetId="10">Worksheet10!$AM$168</definedName>
    <definedName name="Afour" localSheetId="2">Worksheet2!$AM$168</definedName>
    <definedName name="Afour" localSheetId="3">Worksheet3!$AM$168</definedName>
    <definedName name="Afour" localSheetId="4">Worksheet4!$AM$168</definedName>
    <definedName name="Afour" localSheetId="5">Worksheet5!$AM$168</definedName>
    <definedName name="Afour" localSheetId="6">Worksheet6!$AM$168</definedName>
    <definedName name="Afour" localSheetId="7">Worksheet7!$AM$168</definedName>
    <definedName name="Afour" localSheetId="8">Worksheet8!$AM$168</definedName>
    <definedName name="Afour" localSheetId="9">Worksheet9!$AM$168</definedName>
    <definedName name="Afour">Worksheet1!$AM$168</definedName>
    <definedName name="Aimage" localSheetId="10">INDIRECT(Worksheet10!$AP$160)</definedName>
    <definedName name="Aimage" localSheetId="2">INDIRECT(Worksheet2!$AP$160)</definedName>
    <definedName name="Aimage" localSheetId="3">INDIRECT(Worksheet3!$AP$160)</definedName>
    <definedName name="Aimage" localSheetId="4">INDIRECT(Worksheet4!$AP$160)</definedName>
    <definedName name="Aimage" localSheetId="5">INDIRECT(Worksheet5!$AP$160)</definedName>
    <definedName name="Aimage" localSheetId="6">INDIRECT(Worksheet6!$AP$160)</definedName>
    <definedName name="Aimage" localSheetId="7">INDIRECT(Worksheet7!$AP$160)</definedName>
    <definedName name="Aimage" localSheetId="8">INDIRECT(Worksheet8!$AP$160)</definedName>
    <definedName name="Aimage" localSheetId="9">INDIRECT(Worksheet9!$AP$160)</definedName>
    <definedName name="Aimage">INDIRECT(Worksheet1!$AP$160)</definedName>
    <definedName name="Aone" localSheetId="10">Worksheet10!$AM$165</definedName>
    <definedName name="Aone" localSheetId="2">Worksheet2!$AM$165</definedName>
    <definedName name="Aone" localSheetId="3">Worksheet3!$AM$165</definedName>
    <definedName name="Aone" localSheetId="4">Worksheet4!$AM$165</definedName>
    <definedName name="Aone" localSheetId="5">Worksheet5!$AM$165</definedName>
    <definedName name="Aone" localSheetId="6">Worksheet6!$AM$165</definedName>
    <definedName name="Aone" localSheetId="7">Worksheet7!$AM$165</definedName>
    <definedName name="Aone" localSheetId="8">Worksheet8!$AM$165</definedName>
    <definedName name="Aone" localSheetId="9">Worksheet9!$AM$165</definedName>
    <definedName name="Aone">Worksheet1!$AM$165</definedName>
    <definedName name="Athree" localSheetId="10">Worksheet10!$AM$166</definedName>
    <definedName name="Athree" localSheetId="2">Worksheet2!$AM$166</definedName>
    <definedName name="Athree" localSheetId="3">Worksheet3!$AM$166</definedName>
    <definedName name="Athree" localSheetId="4">Worksheet4!$AM$166</definedName>
    <definedName name="Athree" localSheetId="5">Worksheet5!$AM$166</definedName>
    <definedName name="Athree" localSheetId="6">Worksheet6!$AM$166</definedName>
    <definedName name="Athree" localSheetId="7">Worksheet7!$AM$166</definedName>
    <definedName name="Athree" localSheetId="8">Worksheet8!$AM$166</definedName>
    <definedName name="Athree" localSheetId="9">Worksheet9!$AM$166</definedName>
    <definedName name="Athree">Worksheet1!$AM$166</definedName>
    <definedName name="Atwo" localSheetId="10">Worksheet10!$AM$167</definedName>
    <definedName name="Atwo" localSheetId="2">Worksheet2!$AM$167</definedName>
    <definedName name="Atwo" localSheetId="3">Worksheet3!$AM$167</definedName>
    <definedName name="Atwo" localSheetId="4">Worksheet4!$AM$167</definedName>
    <definedName name="Atwo" localSheetId="5">Worksheet5!$AM$167</definedName>
    <definedName name="Atwo" localSheetId="6">Worksheet6!$AM$167</definedName>
    <definedName name="Atwo" localSheetId="7">Worksheet7!$AM$167</definedName>
    <definedName name="Atwo" localSheetId="8">Worksheet8!$AM$167</definedName>
    <definedName name="Atwo" localSheetId="9">Worksheet9!$AM$167</definedName>
    <definedName name="Atwo">Worksheet1!$AM$167</definedName>
    <definedName name="PAEempty" localSheetId="10">Worksheet10!$AQ$162</definedName>
    <definedName name="PAEempty" localSheetId="2">Worksheet2!$AQ$162</definedName>
    <definedName name="PAEempty" localSheetId="3">Worksheet3!$AQ$162</definedName>
    <definedName name="PAEempty" localSheetId="4">Worksheet4!$AQ$162</definedName>
    <definedName name="PAEempty" localSheetId="5">Worksheet5!$AQ$162</definedName>
    <definedName name="PAEempty" localSheetId="6">Worksheet6!$AQ$162</definedName>
    <definedName name="PAEempty" localSheetId="7">Worksheet7!$AQ$162</definedName>
    <definedName name="PAEempty" localSheetId="8">Worksheet8!$AQ$162</definedName>
    <definedName name="PAEempty" localSheetId="9">Worksheet9!$AQ$162</definedName>
    <definedName name="PAEempty">Worksheet1!$AQ$162</definedName>
    <definedName name="PAEfive" localSheetId="10">Worksheet10!$AQ$167</definedName>
    <definedName name="PAEfive" localSheetId="2">Worksheet2!$AQ$167</definedName>
    <definedName name="PAEfive" localSheetId="3">Worksheet3!$AQ$167</definedName>
    <definedName name="PAEfive" localSheetId="4">Worksheet4!$AQ$167</definedName>
    <definedName name="PAEfive" localSheetId="5">Worksheet5!$AQ$167</definedName>
    <definedName name="PAEfive" localSheetId="6">Worksheet6!$AQ$167</definedName>
    <definedName name="PAEfive" localSheetId="7">Worksheet7!$AQ$167</definedName>
    <definedName name="PAEfive" localSheetId="8">Worksheet8!$AQ$167</definedName>
    <definedName name="PAEfive" localSheetId="9">Worksheet9!$AQ$167</definedName>
    <definedName name="PAEfive">Worksheet1!$AQ$167</definedName>
    <definedName name="PAEfour" localSheetId="10">Worksheet10!$AQ$166</definedName>
    <definedName name="PAEfour" localSheetId="2">Worksheet2!$AQ$166</definedName>
    <definedName name="PAEfour" localSheetId="3">Worksheet3!$AQ$166</definedName>
    <definedName name="PAEfour" localSheetId="4">Worksheet4!$AQ$166</definedName>
    <definedName name="PAEfour" localSheetId="5">Worksheet5!$AQ$166</definedName>
    <definedName name="PAEfour" localSheetId="6">Worksheet6!$AQ$166</definedName>
    <definedName name="PAEfour" localSheetId="7">Worksheet7!$AQ$166</definedName>
    <definedName name="PAEfour" localSheetId="8">Worksheet8!$AQ$166</definedName>
    <definedName name="PAEfour" localSheetId="9">Worksheet9!$AQ$166</definedName>
    <definedName name="PAEfour">Worksheet1!$AQ$166</definedName>
    <definedName name="PAEimage" localSheetId="10">INDIRECT(Worksheet10!$AO$160)</definedName>
    <definedName name="PAEimage" localSheetId="2">INDIRECT(Worksheet2!$AO$160)</definedName>
    <definedName name="PAEimage" localSheetId="3">INDIRECT(Worksheet3!$AO$160)</definedName>
    <definedName name="PAEimage" localSheetId="4">INDIRECT(Worksheet4!$AO$160)</definedName>
    <definedName name="PAEimage" localSheetId="5">INDIRECT(Worksheet5!$AO$160)</definedName>
    <definedName name="PAEimage" localSheetId="6">INDIRECT(Worksheet6!$AO$160)</definedName>
    <definedName name="PAEimage" localSheetId="7">INDIRECT(Worksheet7!$AO$160)</definedName>
    <definedName name="PAEimage" localSheetId="8">INDIRECT(Worksheet8!$AO$160)</definedName>
    <definedName name="PAEimage" localSheetId="9">INDIRECT(Worksheet9!$AO$160)</definedName>
    <definedName name="PAEimage">INDIRECT(Worksheet1!$AO$160)</definedName>
    <definedName name="PAEone" localSheetId="10">Worksheet10!$AQ$163</definedName>
    <definedName name="PAEone" localSheetId="2">Worksheet2!$AQ$163</definedName>
    <definedName name="PAEone" localSheetId="3">Worksheet3!$AQ$163</definedName>
    <definedName name="PAEone" localSheetId="4">Worksheet4!$AQ$163</definedName>
    <definedName name="PAEone" localSheetId="5">Worksheet5!$AQ$163</definedName>
    <definedName name="PAEone" localSheetId="6">Worksheet6!$AQ$163</definedName>
    <definedName name="PAEone" localSheetId="7">Worksheet7!$AQ$163</definedName>
    <definedName name="PAEone" localSheetId="8">Worksheet8!$AQ$163</definedName>
    <definedName name="PAEone" localSheetId="9">Worksheet9!$AQ$163</definedName>
    <definedName name="PAEone">Worksheet1!$AQ$163</definedName>
    <definedName name="PAEthree" localSheetId="10">Worksheet10!$AQ$164</definedName>
    <definedName name="PAEthree" localSheetId="2">Worksheet2!$AQ$164</definedName>
    <definedName name="PAEthree" localSheetId="3">Worksheet3!$AQ$164</definedName>
    <definedName name="PAEthree" localSheetId="4">Worksheet4!$AQ$164</definedName>
    <definedName name="PAEthree" localSheetId="5">Worksheet5!$AQ$164</definedName>
    <definedName name="PAEthree" localSheetId="6">Worksheet6!$AQ$164</definedName>
    <definedName name="PAEthree" localSheetId="7">Worksheet7!$AQ$164</definedName>
    <definedName name="PAEthree" localSheetId="8">Worksheet8!$AQ$164</definedName>
    <definedName name="PAEthree" localSheetId="9">Worksheet9!$AQ$164</definedName>
    <definedName name="PAEthree">Worksheet1!$AQ$164</definedName>
    <definedName name="PAEtwo" localSheetId="10">Worksheet10!$AQ$165</definedName>
    <definedName name="PAEtwo" localSheetId="2">Worksheet2!$AQ$165</definedName>
    <definedName name="PAEtwo" localSheetId="3">Worksheet3!$AQ$165</definedName>
    <definedName name="PAEtwo" localSheetId="4">Worksheet4!$AQ$165</definedName>
    <definedName name="PAEtwo" localSheetId="5">Worksheet5!$AQ$165</definedName>
    <definedName name="PAEtwo" localSheetId="6">Worksheet6!$AQ$165</definedName>
    <definedName name="PAEtwo" localSheetId="7">Worksheet7!$AQ$165</definedName>
    <definedName name="PAEtwo" localSheetId="8">Worksheet8!$AQ$165</definedName>
    <definedName name="PAEtwo" localSheetId="9">Worksheet9!$AQ$165</definedName>
    <definedName name="PAEtwo">Worksheet1!$AQ$165</definedName>
    <definedName name="payequationfive" localSheetId="10">Worksheet10!$AU$175</definedName>
    <definedName name="payequationfive" localSheetId="2">Worksheet2!$AU$175</definedName>
    <definedName name="payequationfive" localSheetId="3">Worksheet3!$AU$175</definedName>
    <definedName name="payequationfive" localSheetId="4">Worksheet4!$AU$175</definedName>
    <definedName name="payequationfive" localSheetId="5">Worksheet5!$AU$175</definedName>
    <definedName name="payequationfive" localSheetId="6">Worksheet6!$AU$175</definedName>
    <definedName name="payequationfive" localSheetId="7">Worksheet7!$AU$175</definedName>
    <definedName name="payequationfive" localSheetId="8">Worksheet8!$AU$175</definedName>
    <definedName name="payequationfive" localSheetId="9">Worksheet9!$AU$175</definedName>
    <definedName name="payequationfive">Worksheet1!$AU$175</definedName>
    <definedName name="payequationfour" localSheetId="10">Worksheet10!$AU$174</definedName>
    <definedName name="payequationfour" localSheetId="2">Worksheet2!$AU$174</definedName>
    <definedName name="payequationfour" localSheetId="3">Worksheet3!$AU$174</definedName>
    <definedName name="payequationfour" localSheetId="4">Worksheet4!$AU$174</definedName>
    <definedName name="payequationfour" localSheetId="5">Worksheet5!$AU$174</definedName>
    <definedName name="payequationfour" localSheetId="6">Worksheet6!$AU$174</definedName>
    <definedName name="payequationfour" localSheetId="7">Worksheet7!$AU$174</definedName>
    <definedName name="payequationfour" localSheetId="8">Worksheet8!$AU$174</definedName>
    <definedName name="payequationfour" localSheetId="9">Worksheet9!$AU$174</definedName>
    <definedName name="payequationfour">Worksheet1!$AU$174</definedName>
    <definedName name="PayEquationImage" localSheetId="10">INDIRECT(Worksheet10!$AS$169)</definedName>
    <definedName name="PayEquationImage" localSheetId="2">INDIRECT(Worksheet2!$AS$169)</definedName>
    <definedName name="PayEquationImage" localSheetId="3">INDIRECT(Worksheet3!$AS$169)</definedName>
    <definedName name="PayEquationImage" localSheetId="4">INDIRECT(Worksheet4!$AS$169)</definedName>
    <definedName name="PayEquationImage" localSheetId="5">INDIRECT(Worksheet5!$AS$169)</definedName>
    <definedName name="PayEquationImage" localSheetId="6">INDIRECT(Worksheet6!$AS$169)</definedName>
    <definedName name="PayEquationImage" localSheetId="7">INDIRECT(Worksheet7!$AS$169)</definedName>
    <definedName name="PayEquationImage" localSheetId="8">INDIRECT(Worksheet8!$AS$169)</definedName>
    <definedName name="PayEquationImage" localSheetId="9">INDIRECT(Worksheet9!$AS$169)</definedName>
    <definedName name="PayEquationImage">INDIRECT(Worksheet1!$AS$169)</definedName>
    <definedName name="payequationone" localSheetId="10">Worksheet10!$AU$171</definedName>
    <definedName name="payequationone" localSheetId="2">Worksheet2!$AU$171</definedName>
    <definedName name="payequationone" localSheetId="3">Worksheet3!$AU$171</definedName>
    <definedName name="payequationone" localSheetId="4">Worksheet4!$AU$171</definedName>
    <definedName name="payequationone" localSheetId="5">Worksheet5!$AU$171</definedName>
    <definedName name="payequationone" localSheetId="6">Worksheet6!$AU$171</definedName>
    <definedName name="payequationone" localSheetId="7">Worksheet7!$AU$171</definedName>
    <definedName name="payequationone" localSheetId="8">Worksheet8!$AU$171</definedName>
    <definedName name="payequationone" localSheetId="9">Worksheet9!$AU$171</definedName>
    <definedName name="payequationone">Worksheet1!$AU$171</definedName>
    <definedName name="payequationthree" localSheetId="10">Worksheet10!$AU$173</definedName>
    <definedName name="payequationthree" localSheetId="2">Worksheet2!$AU$173</definedName>
    <definedName name="payequationthree" localSheetId="3">Worksheet3!$AU$173</definedName>
    <definedName name="payequationthree" localSheetId="4">Worksheet4!$AU$173</definedName>
    <definedName name="payequationthree" localSheetId="5">Worksheet5!$AU$173</definedName>
    <definedName name="payequationthree" localSheetId="6">Worksheet6!$AU$173</definedName>
    <definedName name="payequationthree" localSheetId="7">Worksheet7!$AU$173</definedName>
    <definedName name="payequationthree" localSheetId="8">Worksheet8!$AU$173</definedName>
    <definedName name="payequationthree" localSheetId="9">Worksheet9!$AU$173</definedName>
    <definedName name="payequationthree">Worksheet1!$AU$173</definedName>
    <definedName name="payequationtwo" localSheetId="10">Worksheet10!$AU$172</definedName>
    <definedName name="payequationtwo" localSheetId="2">Worksheet2!$AU$172</definedName>
    <definedName name="payequationtwo" localSheetId="3">Worksheet3!$AU$172</definedName>
    <definedName name="payequationtwo" localSheetId="4">Worksheet4!$AU$172</definedName>
    <definedName name="payequationtwo" localSheetId="5">Worksheet5!$AU$172</definedName>
    <definedName name="payequationtwo" localSheetId="6">Worksheet6!$AU$172</definedName>
    <definedName name="payequationtwo" localSheetId="7">Worksheet7!$AU$172</definedName>
    <definedName name="payequationtwo" localSheetId="8">Worksheet8!$AU$172</definedName>
    <definedName name="payequationtwo" localSheetId="9">Worksheet9!$AU$172</definedName>
    <definedName name="payequationtwo">Worksheet1!$AU$172</definedName>
    <definedName name="_xlnm.Print_Area" localSheetId="0">Summary!$F$13:$P$45</definedName>
    <definedName name="_xlnm.Print_Area" localSheetId="1">Worksheet1!$B$4:$P$57</definedName>
    <definedName name="_xlnm.Print_Area" localSheetId="10">Worksheet10!$B$4:$P$57</definedName>
    <definedName name="_xlnm.Print_Area" localSheetId="2">Worksheet2!$B$4:$P$57</definedName>
    <definedName name="_xlnm.Print_Area" localSheetId="3">Worksheet3!$B$4:$P$57</definedName>
    <definedName name="_xlnm.Print_Area" localSheetId="4">Worksheet4!$B$4:$P$57</definedName>
    <definedName name="_xlnm.Print_Area" localSheetId="5">Worksheet5!$B$4:$P$57</definedName>
    <definedName name="_xlnm.Print_Area" localSheetId="6">Worksheet6!$B$4:$P$57</definedName>
    <definedName name="_xlnm.Print_Area" localSheetId="7">Worksheet7!$B$4:$P$57</definedName>
    <definedName name="_xlnm.Print_Area" localSheetId="8">Worksheet8!$B$4:$P$57</definedName>
    <definedName name="_xlnm.Print_Area" localSheetId="9">Worksheet9!$B$4:$P$57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151" i="13" l="1"/>
  <c r="AI153" i="13" s="1"/>
  <c r="AM158" i="13" s="1"/>
  <c r="AS148" i="13"/>
  <c r="P57" i="13"/>
  <c r="K57" i="13"/>
  <c r="D57" i="13"/>
  <c r="S56" i="13"/>
  <c r="R56" i="13"/>
  <c r="Q56" i="13"/>
  <c r="S55" i="13"/>
  <c r="R55" i="13"/>
  <c r="Q55" i="13"/>
  <c r="K55" i="13"/>
  <c r="S54" i="13"/>
  <c r="R54" i="13"/>
  <c r="Q54" i="13"/>
  <c r="S53" i="13"/>
  <c r="R53" i="13"/>
  <c r="Q53" i="13"/>
  <c r="S52" i="13"/>
  <c r="R52" i="13"/>
  <c r="Q52" i="13"/>
  <c r="S51" i="13"/>
  <c r="R51" i="13"/>
  <c r="Q51" i="13"/>
  <c r="K51" i="13"/>
  <c r="S50" i="13"/>
  <c r="R50" i="13"/>
  <c r="Q50" i="13"/>
  <c r="S49" i="13"/>
  <c r="R49" i="13"/>
  <c r="Q49" i="13"/>
  <c r="S48" i="13"/>
  <c r="R48" i="13"/>
  <c r="Q48" i="13"/>
  <c r="S47" i="13"/>
  <c r="R47" i="13"/>
  <c r="Q47" i="13"/>
  <c r="K47" i="13"/>
  <c r="S46" i="13"/>
  <c r="R46" i="13"/>
  <c r="Q46" i="13"/>
  <c r="S45" i="13"/>
  <c r="R45" i="13"/>
  <c r="Q45" i="13"/>
  <c r="S44" i="13"/>
  <c r="R44" i="13"/>
  <c r="Q44" i="13"/>
  <c r="S43" i="13"/>
  <c r="R43" i="13"/>
  <c r="Q43" i="13"/>
  <c r="K43" i="13"/>
  <c r="S42" i="13"/>
  <c r="R42" i="13"/>
  <c r="Q42" i="13"/>
  <c r="S41" i="13"/>
  <c r="R41" i="13"/>
  <c r="Q41" i="13"/>
  <c r="S40" i="13"/>
  <c r="R40" i="13"/>
  <c r="Q40" i="13"/>
  <c r="S39" i="13"/>
  <c r="R39" i="13"/>
  <c r="Q39" i="13"/>
  <c r="K39" i="13"/>
  <c r="S38" i="13"/>
  <c r="R38" i="13"/>
  <c r="Q38" i="13"/>
  <c r="S37" i="13"/>
  <c r="R37" i="13"/>
  <c r="Q37" i="13"/>
  <c r="S36" i="13"/>
  <c r="R36" i="13"/>
  <c r="Q36" i="13"/>
  <c r="S35" i="13"/>
  <c r="R35" i="13"/>
  <c r="Q35" i="13"/>
  <c r="P35" i="13"/>
  <c r="S34" i="13"/>
  <c r="R34" i="13"/>
  <c r="Q34" i="13"/>
  <c r="F34" i="13"/>
  <c r="S33" i="13"/>
  <c r="R33" i="13"/>
  <c r="Q33" i="13"/>
  <c r="S32" i="13"/>
  <c r="R32" i="13"/>
  <c r="Q32" i="13"/>
  <c r="S31" i="13"/>
  <c r="R31" i="13"/>
  <c r="Q31" i="13"/>
  <c r="P31" i="13"/>
  <c r="S30" i="13"/>
  <c r="R30" i="13"/>
  <c r="Q30" i="13"/>
  <c r="F30" i="13"/>
  <c r="S29" i="13"/>
  <c r="R29" i="13"/>
  <c r="Q29" i="13"/>
  <c r="F29" i="13"/>
  <c r="S28" i="13"/>
  <c r="R28" i="13"/>
  <c r="Q28" i="13"/>
  <c r="S27" i="13"/>
  <c r="R27" i="13"/>
  <c r="Q27" i="13"/>
  <c r="S26" i="13"/>
  <c r="R26" i="13"/>
  <c r="Q26" i="13"/>
  <c r="S25" i="13"/>
  <c r="R25" i="13"/>
  <c r="Q25" i="13"/>
  <c r="K25" i="13"/>
  <c r="V24" i="13"/>
  <c r="S24" i="13"/>
  <c r="R24" i="13"/>
  <c r="Q24" i="13"/>
  <c r="F24" i="13"/>
  <c r="C18" i="13"/>
  <c r="B18" i="13"/>
  <c r="BL17" i="13"/>
  <c r="P14" i="13"/>
  <c r="AS169" i="13" s="1"/>
  <c r="H12" i="13"/>
  <c r="B12" i="13"/>
  <c r="AI151" i="12"/>
  <c r="AI153" i="12" s="1"/>
  <c r="AM158" i="12" s="1"/>
  <c r="AS148" i="12"/>
  <c r="P57" i="12"/>
  <c r="K57" i="12"/>
  <c r="D57" i="12"/>
  <c r="S56" i="12"/>
  <c r="R56" i="12"/>
  <c r="Q56" i="12"/>
  <c r="S55" i="12"/>
  <c r="R55" i="12"/>
  <c r="Q55" i="12"/>
  <c r="K55" i="12"/>
  <c r="S54" i="12"/>
  <c r="R54" i="12"/>
  <c r="Q54" i="12"/>
  <c r="S53" i="12"/>
  <c r="R53" i="12"/>
  <c r="Q53" i="12"/>
  <c r="S52" i="12"/>
  <c r="R52" i="12"/>
  <c r="Q52" i="12"/>
  <c r="S51" i="12"/>
  <c r="R51" i="12"/>
  <c r="Q51" i="12"/>
  <c r="K51" i="12"/>
  <c r="S50" i="12"/>
  <c r="R50" i="12"/>
  <c r="Q50" i="12"/>
  <c r="S49" i="12"/>
  <c r="R49" i="12"/>
  <c r="Q49" i="12"/>
  <c r="S48" i="12"/>
  <c r="R48" i="12"/>
  <c r="Q48" i="12"/>
  <c r="S47" i="12"/>
  <c r="R47" i="12"/>
  <c r="Q47" i="12"/>
  <c r="K47" i="12"/>
  <c r="S46" i="12"/>
  <c r="R46" i="12"/>
  <c r="Q46" i="12"/>
  <c r="S45" i="12"/>
  <c r="R45" i="12"/>
  <c r="Q45" i="12"/>
  <c r="S44" i="12"/>
  <c r="R44" i="12"/>
  <c r="Q44" i="12"/>
  <c r="S43" i="12"/>
  <c r="R43" i="12"/>
  <c r="Q43" i="12"/>
  <c r="K43" i="12"/>
  <c r="S42" i="12"/>
  <c r="R42" i="12"/>
  <c r="Q42" i="12"/>
  <c r="S41" i="12"/>
  <c r="R41" i="12"/>
  <c r="Q41" i="12"/>
  <c r="S40" i="12"/>
  <c r="R40" i="12"/>
  <c r="Q40" i="12"/>
  <c r="S39" i="12"/>
  <c r="R39" i="12"/>
  <c r="Q39" i="12"/>
  <c r="K39" i="12"/>
  <c r="S38" i="12"/>
  <c r="R38" i="12"/>
  <c r="Q38" i="12"/>
  <c r="S37" i="12"/>
  <c r="R37" i="12"/>
  <c r="Q37" i="12"/>
  <c r="S36" i="12"/>
  <c r="R36" i="12"/>
  <c r="Q36" i="12"/>
  <c r="S35" i="12"/>
  <c r="R35" i="12"/>
  <c r="Q35" i="12"/>
  <c r="P35" i="12"/>
  <c r="S34" i="12"/>
  <c r="R34" i="12"/>
  <c r="Q34" i="12"/>
  <c r="K34" i="12"/>
  <c r="F34" i="12"/>
  <c r="S33" i="12"/>
  <c r="R33" i="12"/>
  <c r="Q33" i="12"/>
  <c r="S32" i="12"/>
  <c r="R32" i="12"/>
  <c r="Q32" i="12"/>
  <c r="S31" i="12"/>
  <c r="R31" i="12"/>
  <c r="Q31" i="12"/>
  <c r="P31" i="12"/>
  <c r="S30" i="12"/>
  <c r="R30" i="12"/>
  <c r="Q30" i="12"/>
  <c r="F30" i="12"/>
  <c r="S29" i="12"/>
  <c r="R29" i="12"/>
  <c r="Q29" i="12"/>
  <c r="F29" i="12"/>
  <c r="S28" i="12"/>
  <c r="R28" i="12"/>
  <c r="Q28" i="12"/>
  <c r="S27" i="12"/>
  <c r="R27" i="12"/>
  <c r="Q27" i="12"/>
  <c r="S26" i="12"/>
  <c r="R26" i="12"/>
  <c r="Q26" i="12"/>
  <c r="S25" i="12"/>
  <c r="R25" i="12"/>
  <c r="Q25" i="12"/>
  <c r="P25" i="12"/>
  <c r="K25" i="12"/>
  <c r="V24" i="12"/>
  <c r="S24" i="12"/>
  <c r="R24" i="12"/>
  <c r="Q24" i="12"/>
  <c r="K24" i="12"/>
  <c r="F24" i="12"/>
  <c r="C18" i="12"/>
  <c r="B18" i="12"/>
  <c r="BL17" i="12"/>
  <c r="P14" i="12"/>
  <c r="AS169" i="12" s="1"/>
  <c r="H12" i="12"/>
  <c r="B12" i="12"/>
  <c r="AI151" i="11"/>
  <c r="AI153" i="11" s="1"/>
  <c r="AM158" i="11" s="1"/>
  <c r="AS148" i="11"/>
  <c r="P57" i="11"/>
  <c r="K57" i="11"/>
  <c r="D57" i="11"/>
  <c r="S56" i="11"/>
  <c r="R56" i="11"/>
  <c r="Q56" i="11"/>
  <c r="S55" i="11"/>
  <c r="R55" i="11"/>
  <c r="Q55" i="11"/>
  <c r="P55" i="11"/>
  <c r="K55" i="11"/>
  <c r="S54" i="11"/>
  <c r="R54" i="11"/>
  <c r="Q54" i="11"/>
  <c r="F54" i="11"/>
  <c r="S53" i="11"/>
  <c r="R53" i="11"/>
  <c r="Q53" i="11"/>
  <c r="S52" i="11"/>
  <c r="R52" i="11"/>
  <c r="Q52" i="11"/>
  <c r="S51" i="11"/>
  <c r="R51" i="11"/>
  <c r="Q51" i="11"/>
  <c r="P51" i="11"/>
  <c r="K51" i="11"/>
  <c r="S50" i="11"/>
  <c r="R50" i="11"/>
  <c r="Q50" i="11"/>
  <c r="F50" i="11"/>
  <c r="S49" i="11"/>
  <c r="R49" i="11"/>
  <c r="Q49" i="11"/>
  <c r="S48" i="11"/>
  <c r="R48" i="11"/>
  <c r="Q48" i="11"/>
  <c r="S47" i="11"/>
  <c r="R47" i="11"/>
  <c r="Q47" i="11"/>
  <c r="P47" i="11"/>
  <c r="K47" i="11"/>
  <c r="S46" i="11"/>
  <c r="R46" i="11"/>
  <c r="Q46" i="11"/>
  <c r="F46" i="11"/>
  <c r="S45" i="11"/>
  <c r="R45" i="11"/>
  <c r="Q45" i="11"/>
  <c r="S44" i="11"/>
  <c r="R44" i="11"/>
  <c r="Q44" i="11"/>
  <c r="S43" i="11"/>
  <c r="R43" i="11"/>
  <c r="Q43" i="11"/>
  <c r="P43" i="11"/>
  <c r="K43" i="11"/>
  <c r="S42" i="11"/>
  <c r="R42" i="11"/>
  <c r="Q42" i="11"/>
  <c r="F42" i="11"/>
  <c r="S41" i="11"/>
  <c r="R41" i="11"/>
  <c r="Q41" i="11"/>
  <c r="S40" i="11"/>
  <c r="R40" i="11"/>
  <c r="Q40" i="11"/>
  <c r="S39" i="11"/>
  <c r="R39" i="11"/>
  <c r="Q39" i="11"/>
  <c r="P39" i="11"/>
  <c r="K39" i="11"/>
  <c r="S38" i="11"/>
  <c r="R38" i="11"/>
  <c r="Q38" i="11"/>
  <c r="F38" i="11"/>
  <c r="S37" i="11"/>
  <c r="R37" i="11"/>
  <c r="Q37" i="11"/>
  <c r="S36" i="11"/>
  <c r="R36" i="11"/>
  <c r="Q36" i="11"/>
  <c r="S35" i="11"/>
  <c r="R35" i="11"/>
  <c r="Q35" i="11"/>
  <c r="P35" i="11"/>
  <c r="S34" i="11"/>
  <c r="R34" i="11"/>
  <c r="Q34" i="11"/>
  <c r="K34" i="11"/>
  <c r="F34" i="11"/>
  <c r="S33" i="11"/>
  <c r="R33" i="11"/>
  <c r="Q33" i="11"/>
  <c r="S32" i="11"/>
  <c r="R32" i="11"/>
  <c r="Q32" i="11"/>
  <c r="S31" i="11"/>
  <c r="R31" i="11"/>
  <c r="Q31" i="11"/>
  <c r="P31" i="11"/>
  <c r="S30" i="11"/>
  <c r="R30" i="11"/>
  <c r="Q30" i="11"/>
  <c r="K30" i="11"/>
  <c r="F30" i="11"/>
  <c r="S29" i="11"/>
  <c r="R29" i="11"/>
  <c r="Q29" i="11"/>
  <c r="K29" i="11"/>
  <c r="F29" i="11"/>
  <c r="S28" i="11"/>
  <c r="R28" i="11"/>
  <c r="Q28" i="11"/>
  <c r="S27" i="11"/>
  <c r="R27" i="11"/>
  <c r="Q27" i="11"/>
  <c r="S26" i="11"/>
  <c r="R26" i="11"/>
  <c r="Q26" i="11"/>
  <c r="S25" i="11"/>
  <c r="R25" i="11"/>
  <c r="Q25" i="11"/>
  <c r="P25" i="11"/>
  <c r="K25" i="11"/>
  <c r="V24" i="11"/>
  <c r="S24" i="11"/>
  <c r="R24" i="11"/>
  <c r="Q24" i="11"/>
  <c r="K24" i="11"/>
  <c r="F24" i="11"/>
  <c r="C18" i="11"/>
  <c r="B18" i="11"/>
  <c r="BL17" i="11"/>
  <c r="P14" i="11"/>
  <c r="AS169" i="11" s="1"/>
  <c r="H12" i="11"/>
  <c r="B12" i="11"/>
  <c r="AI151" i="10"/>
  <c r="AI153" i="10" s="1"/>
  <c r="AM158" i="10" s="1"/>
  <c r="AS148" i="10"/>
  <c r="P57" i="10"/>
  <c r="K57" i="10"/>
  <c r="D57" i="10"/>
  <c r="S56" i="10"/>
  <c r="R56" i="10"/>
  <c r="Q56" i="10"/>
  <c r="S55" i="10"/>
  <c r="R55" i="10"/>
  <c r="Q55" i="10"/>
  <c r="P55" i="10"/>
  <c r="K55" i="10"/>
  <c r="S54" i="10"/>
  <c r="R54" i="10"/>
  <c r="Q54" i="10"/>
  <c r="F54" i="10"/>
  <c r="S53" i="10"/>
  <c r="R53" i="10"/>
  <c r="Q53" i="10"/>
  <c r="S52" i="10"/>
  <c r="R52" i="10"/>
  <c r="Q52" i="10"/>
  <c r="S51" i="10"/>
  <c r="R51" i="10"/>
  <c r="Q51" i="10"/>
  <c r="P51" i="10"/>
  <c r="K51" i="10"/>
  <c r="S50" i="10"/>
  <c r="R50" i="10"/>
  <c r="Q50" i="10"/>
  <c r="F50" i="10"/>
  <c r="S49" i="10"/>
  <c r="R49" i="10"/>
  <c r="Q49" i="10"/>
  <c r="S48" i="10"/>
  <c r="R48" i="10"/>
  <c r="Q48" i="10"/>
  <c r="S47" i="10"/>
  <c r="R47" i="10"/>
  <c r="Q47" i="10"/>
  <c r="P47" i="10"/>
  <c r="K47" i="10"/>
  <c r="S46" i="10"/>
  <c r="R46" i="10"/>
  <c r="Q46" i="10"/>
  <c r="F46" i="10"/>
  <c r="S45" i="10"/>
  <c r="R45" i="10"/>
  <c r="Q45" i="10"/>
  <c r="S44" i="10"/>
  <c r="R44" i="10"/>
  <c r="Q44" i="10"/>
  <c r="S43" i="10"/>
  <c r="R43" i="10"/>
  <c r="Q43" i="10"/>
  <c r="P43" i="10"/>
  <c r="K43" i="10"/>
  <c r="S42" i="10"/>
  <c r="R42" i="10"/>
  <c r="Q42" i="10"/>
  <c r="F42" i="10"/>
  <c r="S41" i="10"/>
  <c r="R41" i="10"/>
  <c r="Q41" i="10"/>
  <c r="S40" i="10"/>
  <c r="R40" i="10"/>
  <c r="Q40" i="10"/>
  <c r="S39" i="10"/>
  <c r="R39" i="10"/>
  <c r="Q39" i="10"/>
  <c r="P39" i="10"/>
  <c r="K39" i="10"/>
  <c r="S38" i="10"/>
  <c r="R38" i="10"/>
  <c r="Q38" i="10"/>
  <c r="F38" i="10"/>
  <c r="S37" i="10"/>
  <c r="R37" i="10"/>
  <c r="Q37" i="10"/>
  <c r="S36" i="10"/>
  <c r="R36" i="10"/>
  <c r="Q36" i="10"/>
  <c r="S35" i="10"/>
  <c r="R35" i="10"/>
  <c r="Q35" i="10"/>
  <c r="P35" i="10"/>
  <c r="S34" i="10"/>
  <c r="R34" i="10"/>
  <c r="Q34" i="10"/>
  <c r="K34" i="10"/>
  <c r="F34" i="10"/>
  <c r="S33" i="10"/>
  <c r="R33" i="10"/>
  <c r="Q33" i="10"/>
  <c r="S32" i="10"/>
  <c r="R32" i="10"/>
  <c r="Q32" i="10"/>
  <c r="S31" i="10"/>
  <c r="R31" i="10"/>
  <c r="Q31" i="10"/>
  <c r="P31" i="10"/>
  <c r="S30" i="10"/>
  <c r="R30" i="10"/>
  <c r="Q30" i="10"/>
  <c r="K30" i="10"/>
  <c r="F30" i="10"/>
  <c r="S29" i="10"/>
  <c r="R29" i="10"/>
  <c r="Q29" i="10"/>
  <c r="K29" i="10"/>
  <c r="F29" i="10"/>
  <c r="S28" i="10"/>
  <c r="R28" i="10"/>
  <c r="Q28" i="10"/>
  <c r="F28" i="10"/>
  <c r="S27" i="10"/>
  <c r="R27" i="10"/>
  <c r="Q27" i="10"/>
  <c r="S26" i="10"/>
  <c r="R26" i="10"/>
  <c r="Q26" i="10"/>
  <c r="S25" i="10"/>
  <c r="R25" i="10"/>
  <c r="Q25" i="10"/>
  <c r="P25" i="10"/>
  <c r="K25" i="10"/>
  <c r="V24" i="10"/>
  <c r="S24" i="10"/>
  <c r="R24" i="10"/>
  <c r="Q24" i="10"/>
  <c r="P24" i="10"/>
  <c r="K24" i="10"/>
  <c r="F24" i="10"/>
  <c r="BL18" i="10"/>
  <c r="C18" i="10"/>
  <c r="B18" i="10"/>
  <c r="BL17" i="10"/>
  <c r="P14" i="10"/>
  <c r="AS169" i="10" s="1"/>
  <c r="H12" i="10"/>
  <c r="B12" i="10"/>
  <c r="AI151" i="9"/>
  <c r="AI153" i="9" s="1"/>
  <c r="AM158" i="9" s="1"/>
  <c r="AS148" i="9"/>
  <c r="P57" i="9"/>
  <c r="K57" i="9"/>
  <c r="D57" i="9"/>
  <c r="S56" i="9"/>
  <c r="R56" i="9"/>
  <c r="Q56" i="9"/>
  <c r="S55" i="9"/>
  <c r="R55" i="9"/>
  <c r="Q55" i="9"/>
  <c r="P55" i="9"/>
  <c r="K55" i="9"/>
  <c r="S54" i="9"/>
  <c r="R54" i="9"/>
  <c r="Q54" i="9"/>
  <c r="F54" i="9"/>
  <c r="S53" i="9"/>
  <c r="R53" i="9"/>
  <c r="Q53" i="9"/>
  <c r="S52" i="9"/>
  <c r="R52" i="9"/>
  <c r="Q52" i="9"/>
  <c r="S51" i="9"/>
  <c r="R51" i="9"/>
  <c r="Q51" i="9"/>
  <c r="P51" i="9"/>
  <c r="K51" i="9"/>
  <c r="S50" i="9"/>
  <c r="R50" i="9"/>
  <c r="Q50" i="9"/>
  <c r="F50" i="9"/>
  <c r="S49" i="9"/>
  <c r="R49" i="9"/>
  <c r="Q49" i="9"/>
  <c r="S48" i="9"/>
  <c r="R48" i="9"/>
  <c r="Q48" i="9"/>
  <c r="S47" i="9"/>
  <c r="R47" i="9"/>
  <c r="Q47" i="9"/>
  <c r="P47" i="9"/>
  <c r="K47" i="9"/>
  <c r="S46" i="9"/>
  <c r="R46" i="9"/>
  <c r="Q46" i="9"/>
  <c r="F46" i="9"/>
  <c r="S45" i="9"/>
  <c r="R45" i="9"/>
  <c r="Q45" i="9"/>
  <c r="S44" i="9"/>
  <c r="R44" i="9"/>
  <c r="Q44" i="9"/>
  <c r="S43" i="9"/>
  <c r="R43" i="9"/>
  <c r="Q43" i="9"/>
  <c r="P43" i="9"/>
  <c r="K43" i="9"/>
  <c r="S42" i="9"/>
  <c r="R42" i="9"/>
  <c r="Q42" i="9"/>
  <c r="F42" i="9"/>
  <c r="S41" i="9"/>
  <c r="R41" i="9"/>
  <c r="Q41" i="9"/>
  <c r="S40" i="9"/>
  <c r="R40" i="9"/>
  <c r="Q40" i="9"/>
  <c r="S39" i="9"/>
  <c r="R39" i="9"/>
  <c r="Q39" i="9"/>
  <c r="P39" i="9"/>
  <c r="K39" i="9"/>
  <c r="S38" i="9"/>
  <c r="R38" i="9"/>
  <c r="Q38" i="9"/>
  <c r="F38" i="9"/>
  <c r="S37" i="9"/>
  <c r="R37" i="9"/>
  <c r="Q37" i="9"/>
  <c r="S36" i="9"/>
  <c r="R36" i="9"/>
  <c r="Q36" i="9"/>
  <c r="S35" i="9"/>
  <c r="R35" i="9"/>
  <c r="Q35" i="9"/>
  <c r="P35" i="9"/>
  <c r="S34" i="9"/>
  <c r="R34" i="9"/>
  <c r="Q34" i="9"/>
  <c r="K34" i="9"/>
  <c r="F34" i="9"/>
  <c r="S33" i="9"/>
  <c r="R33" i="9"/>
  <c r="Q33" i="9"/>
  <c r="S32" i="9"/>
  <c r="R32" i="9"/>
  <c r="Q32" i="9"/>
  <c r="S31" i="9"/>
  <c r="R31" i="9"/>
  <c r="Q31" i="9"/>
  <c r="P31" i="9"/>
  <c r="S30" i="9"/>
  <c r="R30" i="9"/>
  <c r="Q30" i="9"/>
  <c r="K30" i="9"/>
  <c r="F30" i="9"/>
  <c r="S29" i="9"/>
  <c r="R29" i="9"/>
  <c r="Q29" i="9"/>
  <c r="K29" i="9"/>
  <c r="F29" i="9"/>
  <c r="S28" i="9"/>
  <c r="R28" i="9"/>
  <c r="Q28" i="9"/>
  <c r="S27" i="9"/>
  <c r="R27" i="9"/>
  <c r="Q27" i="9"/>
  <c r="S26" i="9"/>
  <c r="R26" i="9"/>
  <c r="Q26" i="9"/>
  <c r="S25" i="9"/>
  <c r="R25" i="9"/>
  <c r="Q25" i="9"/>
  <c r="P25" i="9"/>
  <c r="K25" i="9"/>
  <c r="V24" i="9"/>
  <c r="S24" i="9"/>
  <c r="R24" i="9"/>
  <c r="Q24" i="9"/>
  <c r="K24" i="9"/>
  <c r="F24" i="9"/>
  <c r="C18" i="9"/>
  <c r="B18" i="9"/>
  <c r="BL17" i="9"/>
  <c r="P14" i="9"/>
  <c r="AS169" i="9" s="1"/>
  <c r="H12" i="9"/>
  <c r="B12" i="9"/>
  <c r="AI151" i="8"/>
  <c r="AI153" i="8" s="1"/>
  <c r="AM158" i="8" s="1"/>
  <c r="AS148" i="8"/>
  <c r="P57" i="8"/>
  <c r="K57" i="8"/>
  <c r="D57" i="8"/>
  <c r="S56" i="8"/>
  <c r="R56" i="8"/>
  <c r="Q56" i="8"/>
  <c r="S55" i="8"/>
  <c r="R55" i="8"/>
  <c r="Q55" i="8"/>
  <c r="K55" i="8"/>
  <c r="S54" i="8"/>
  <c r="R54" i="8"/>
  <c r="Q54" i="8"/>
  <c r="S53" i="8"/>
  <c r="R53" i="8"/>
  <c r="Q53" i="8"/>
  <c r="S52" i="8"/>
  <c r="R52" i="8"/>
  <c r="Q52" i="8"/>
  <c r="S51" i="8"/>
  <c r="R51" i="8"/>
  <c r="Q51" i="8"/>
  <c r="K51" i="8"/>
  <c r="S50" i="8"/>
  <c r="R50" i="8"/>
  <c r="Q50" i="8"/>
  <c r="S49" i="8"/>
  <c r="R49" i="8"/>
  <c r="Q49" i="8"/>
  <c r="S48" i="8"/>
  <c r="R48" i="8"/>
  <c r="Q48" i="8"/>
  <c r="S47" i="8"/>
  <c r="R47" i="8"/>
  <c r="Q47" i="8"/>
  <c r="K47" i="8"/>
  <c r="S46" i="8"/>
  <c r="R46" i="8"/>
  <c r="Q46" i="8"/>
  <c r="S45" i="8"/>
  <c r="R45" i="8"/>
  <c r="Q45" i="8"/>
  <c r="S44" i="8"/>
  <c r="R44" i="8"/>
  <c r="Q44" i="8"/>
  <c r="S43" i="8"/>
  <c r="R43" i="8"/>
  <c r="Q43" i="8"/>
  <c r="K43" i="8"/>
  <c r="S42" i="8"/>
  <c r="R42" i="8"/>
  <c r="Q42" i="8"/>
  <c r="S41" i="8"/>
  <c r="R41" i="8"/>
  <c r="Q41" i="8"/>
  <c r="S40" i="8"/>
  <c r="R40" i="8"/>
  <c r="Q40" i="8"/>
  <c r="S39" i="8"/>
  <c r="R39" i="8"/>
  <c r="Q39" i="8"/>
  <c r="K39" i="8"/>
  <c r="S38" i="8"/>
  <c r="R38" i="8"/>
  <c r="Q38" i="8"/>
  <c r="S37" i="8"/>
  <c r="R37" i="8"/>
  <c r="Q37" i="8"/>
  <c r="S36" i="8"/>
  <c r="R36" i="8"/>
  <c r="Q36" i="8"/>
  <c r="S35" i="8"/>
  <c r="R35" i="8"/>
  <c r="Q35" i="8"/>
  <c r="P35" i="8"/>
  <c r="S34" i="8"/>
  <c r="R34" i="8"/>
  <c r="Q34" i="8"/>
  <c r="F34" i="8"/>
  <c r="S33" i="8"/>
  <c r="R33" i="8"/>
  <c r="Q33" i="8"/>
  <c r="S32" i="8"/>
  <c r="R32" i="8"/>
  <c r="Q32" i="8"/>
  <c r="S31" i="8"/>
  <c r="R31" i="8"/>
  <c r="Q31" i="8"/>
  <c r="P31" i="8"/>
  <c r="S30" i="8"/>
  <c r="R30" i="8"/>
  <c r="Q30" i="8"/>
  <c r="F30" i="8"/>
  <c r="S29" i="8"/>
  <c r="R29" i="8"/>
  <c r="Q29" i="8"/>
  <c r="F29" i="8"/>
  <c r="S28" i="8"/>
  <c r="R28" i="8"/>
  <c r="Q28" i="8"/>
  <c r="S27" i="8"/>
  <c r="R27" i="8"/>
  <c r="Q27" i="8"/>
  <c r="S26" i="8"/>
  <c r="R26" i="8"/>
  <c r="Q26" i="8"/>
  <c r="S25" i="8"/>
  <c r="R25" i="8"/>
  <c r="Q25" i="8"/>
  <c r="K25" i="8"/>
  <c r="V24" i="8"/>
  <c r="S24" i="8"/>
  <c r="R24" i="8"/>
  <c r="Q24" i="8"/>
  <c r="F24" i="8"/>
  <c r="C18" i="8"/>
  <c r="B18" i="8"/>
  <c r="BL17" i="8"/>
  <c r="P14" i="8"/>
  <c r="AS169" i="8" s="1"/>
  <c r="H12" i="8"/>
  <c r="B12" i="8"/>
  <c r="AI153" i="7"/>
  <c r="AM158" i="7" s="1"/>
  <c r="AI152" i="7"/>
  <c r="AI151" i="7"/>
  <c r="P57" i="7"/>
  <c r="K57" i="7"/>
  <c r="D57" i="7"/>
  <c r="S56" i="7"/>
  <c r="R56" i="7"/>
  <c r="Q56" i="7"/>
  <c r="S55" i="7"/>
  <c r="R55" i="7"/>
  <c r="Q55" i="7"/>
  <c r="S54" i="7"/>
  <c r="R54" i="7"/>
  <c r="Q54" i="7"/>
  <c r="S53" i="7"/>
  <c r="R53" i="7"/>
  <c r="Q53" i="7"/>
  <c r="S52" i="7"/>
  <c r="R52" i="7"/>
  <c r="Q52" i="7"/>
  <c r="S51" i="7"/>
  <c r="R51" i="7"/>
  <c r="Q51" i="7"/>
  <c r="S50" i="7"/>
  <c r="R50" i="7"/>
  <c r="Q50" i="7"/>
  <c r="P50" i="7"/>
  <c r="S49" i="7"/>
  <c r="R49" i="7"/>
  <c r="Q49" i="7"/>
  <c r="F49" i="7"/>
  <c r="S48" i="7"/>
  <c r="R48" i="7"/>
  <c r="Q48" i="7"/>
  <c r="S47" i="7"/>
  <c r="R47" i="7"/>
  <c r="Q47" i="7"/>
  <c r="S46" i="7"/>
  <c r="R46" i="7"/>
  <c r="Q46" i="7"/>
  <c r="P46" i="7"/>
  <c r="S45" i="7"/>
  <c r="R45" i="7"/>
  <c r="Q45" i="7"/>
  <c r="F45" i="7"/>
  <c r="S44" i="7"/>
  <c r="R44" i="7"/>
  <c r="Q44" i="7"/>
  <c r="S43" i="7"/>
  <c r="R43" i="7"/>
  <c r="Q43" i="7"/>
  <c r="S42" i="7"/>
  <c r="R42" i="7"/>
  <c r="Q42" i="7"/>
  <c r="P42" i="7"/>
  <c r="S41" i="7"/>
  <c r="R41" i="7"/>
  <c r="Q41" i="7"/>
  <c r="F41" i="7"/>
  <c r="S40" i="7"/>
  <c r="R40" i="7"/>
  <c r="Q40" i="7"/>
  <c r="S39" i="7"/>
  <c r="R39" i="7"/>
  <c r="Q39" i="7"/>
  <c r="S38" i="7"/>
  <c r="R38" i="7"/>
  <c r="Q38" i="7"/>
  <c r="P38" i="7"/>
  <c r="S37" i="7"/>
  <c r="R37" i="7"/>
  <c r="Q37" i="7"/>
  <c r="F37" i="7"/>
  <c r="S36" i="7"/>
  <c r="R36" i="7"/>
  <c r="Q36" i="7"/>
  <c r="S35" i="7"/>
  <c r="R35" i="7"/>
  <c r="Q35" i="7"/>
  <c r="S34" i="7"/>
  <c r="R34" i="7"/>
  <c r="Q34" i="7"/>
  <c r="S33" i="7"/>
  <c r="R33" i="7"/>
  <c r="Q33" i="7"/>
  <c r="K33" i="7"/>
  <c r="S32" i="7"/>
  <c r="R32" i="7"/>
  <c r="Q32" i="7"/>
  <c r="S31" i="7"/>
  <c r="R31" i="7"/>
  <c r="Q31" i="7"/>
  <c r="S30" i="7"/>
  <c r="R30" i="7"/>
  <c r="Q30" i="7"/>
  <c r="S29" i="7"/>
  <c r="R29" i="7"/>
  <c r="Q29" i="7"/>
  <c r="S28" i="7"/>
  <c r="R28" i="7"/>
  <c r="Q28" i="7"/>
  <c r="P28" i="7"/>
  <c r="K28" i="7"/>
  <c r="S27" i="7"/>
  <c r="R27" i="7"/>
  <c r="Q27" i="7"/>
  <c r="F27" i="7"/>
  <c r="AU26" i="7"/>
  <c r="S26" i="7"/>
  <c r="R26" i="7"/>
  <c r="Q26" i="7"/>
  <c r="S25" i="7"/>
  <c r="R25" i="7"/>
  <c r="Q25" i="7"/>
  <c r="V24" i="7"/>
  <c r="S24" i="7"/>
  <c r="R24" i="7"/>
  <c r="Q24" i="7"/>
  <c r="BL20" i="7"/>
  <c r="BL19" i="7"/>
  <c r="C18" i="7"/>
  <c r="B18" i="7"/>
  <c r="BL17" i="7"/>
  <c r="P14" i="7"/>
  <c r="AS169" i="7" s="1"/>
  <c r="H12" i="7"/>
  <c r="B12" i="7"/>
  <c r="AI151" i="6"/>
  <c r="AI153" i="6" s="1"/>
  <c r="AM158" i="6" s="1"/>
  <c r="P57" i="6"/>
  <c r="K57" i="6"/>
  <c r="D57" i="6"/>
  <c r="S56" i="6"/>
  <c r="R56" i="6"/>
  <c r="Q56" i="6"/>
  <c r="S55" i="6"/>
  <c r="R55" i="6"/>
  <c r="Q55" i="6"/>
  <c r="S54" i="6"/>
  <c r="R54" i="6"/>
  <c r="Q54" i="6"/>
  <c r="S53" i="6"/>
  <c r="R53" i="6"/>
  <c r="Q53" i="6"/>
  <c r="S52" i="6"/>
  <c r="R52" i="6"/>
  <c r="Q52" i="6"/>
  <c r="S51" i="6"/>
  <c r="R51" i="6"/>
  <c r="Q51" i="6"/>
  <c r="S50" i="6"/>
  <c r="R50" i="6"/>
  <c r="Q50" i="6"/>
  <c r="S49" i="6"/>
  <c r="R49" i="6"/>
  <c r="Q49" i="6"/>
  <c r="S48" i="6"/>
  <c r="R48" i="6"/>
  <c r="Q48" i="6"/>
  <c r="S47" i="6"/>
  <c r="R47" i="6"/>
  <c r="Q47" i="6"/>
  <c r="S46" i="6"/>
  <c r="R46" i="6"/>
  <c r="Q46" i="6"/>
  <c r="S45" i="6"/>
  <c r="R45" i="6"/>
  <c r="Q45" i="6"/>
  <c r="S44" i="6"/>
  <c r="R44" i="6"/>
  <c r="Q44" i="6"/>
  <c r="S43" i="6"/>
  <c r="R43" i="6"/>
  <c r="Q43" i="6"/>
  <c r="S42" i="6"/>
  <c r="R42" i="6"/>
  <c r="Q42" i="6"/>
  <c r="S41" i="6"/>
  <c r="R41" i="6"/>
  <c r="Q41" i="6"/>
  <c r="S40" i="6"/>
  <c r="R40" i="6"/>
  <c r="Q40" i="6"/>
  <c r="S39" i="6"/>
  <c r="R39" i="6"/>
  <c r="Q39" i="6"/>
  <c r="S38" i="6"/>
  <c r="R38" i="6"/>
  <c r="Q38" i="6"/>
  <c r="S37" i="6"/>
  <c r="R37" i="6"/>
  <c r="Q37" i="6"/>
  <c r="S36" i="6"/>
  <c r="R36" i="6"/>
  <c r="Q36" i="6"/>
  <c r="S35" i="6"/>
  <c r="R35" i="6"/>
  <c r="Q35" i="6"/>
  <c r="S34" i="6"/>
  <c r="R34" i="6"/>
  <c r="Q34" i="6"/>
  <c r="S33" i="6"/>
  <c r="R33" i="6"/>
  <c r="Q33" i="6"/>
  <c r="S32" i="6"/>
  <c r="R32" i="6"/>
  <c r="Q32" i="6"/>
  <c r="S31" i="6"/>
  <c r="R31" i="6"/>
  <c r="Q31" i="6"/>
  <c r="S30" i="6"/>
  <c r="R30" i="6"/>
  <c r="Q30" i="6"/>
  <c r="S29" i="6"/>
  <c r="R29" i="6"/>
  <c r="Q29" i="6"/>
  <c r="S28" i="6"/>
  <c r="R28" i="6"/>
  <c r="Q28" i="6"/>
  <c r="S27" i="6"/>
  <c r="R27" i="6"/>
  <c r="Q27" i="6"/>
  <c r="S26" i="6"/>
  <c r="R26" i="6"/>
  <c r="Q26" i="6"/>
  <c r="S25" i="6"/>
  <c r="R25" i="6"/>
  <c r="Q25" i="6"/>
  <c r="V24" i="6"/>
  <c r="S24" i="6"/>
  <c r="R24" i="6"/>
  <c r="Q24" i="6"/>
  <c r="C18" i="6"/>
  <c r="B18" i="6"/>
  <c r="BL17" i="6"/>
  <c r="P14" i="6"/>
  <c r="AS169" i="6" s="1"/>
  <c r="H12" i="6"/>
  <c r="B12" i="6"/>
  <c r="AI153" i="5"/>
  <c r="AM158" i="5" s="1"/>
  <c r="AI151" i="5"/>
  <c r="AI152" i="5" s="1"/>
  <c r="P57" i="5"/>
  <c r="K57" i="5"/>
  <c r="D57" i="5"/>
  <c r="S56" i="5"/>
  <c r="R56" i="5"/>
  <c r="Q56" i="5"/>
  <c r="S55" i="5"/>
  <c r="R55" i="5"/>
  <c r="Q55" i="5"/>
  <c r="S54" i="5"/>
  <c r="R54" i="5"/>
  <c r="Q54" i="5"/>
  <c r="S53" i="5"/>
  <c r="R53" i="5"/>
  <c r="Q53" i="5"/>
  <c r="S52" i="5"/>
  <c r="R52" i="5"/>
  <c r="Q52" i="5"/>
  <c r="S51" i="5"/>
  <c r="R51" i="5"/>
  <c r="Q51" i="5"/>
  <c r="S50" i="5"/>
  <c r="R50" i="5"/>
  <c r="Q50" i="5"/>
  <c r="S49" i="5"/>
  <c r="R49" i="5"/>
  <c r="Q49" i="5"/>
  <c r="P49" i="5"/>
  <c r="K49" i="5"/>
  <c r="S48" i="5"/>
  <c r="R48" i="5"/>
  <c r="Q48" i="5"/>
  <c r="F48" i="5"/>
  <c r="S47" i="5"/>
  <c r="R47" i="5"/>
  <c r="Q47" i="5"/>
  <c r="S46" i="5"/>
  <c r="R46" i="5"/>
  <c r="Q46" i="5"/>
  <c r="S45" i="5"/>
  <c r="R45" i="5"/>
  <c r="Q45" i="5"/>
  <c r="P45" i="5"/>
  <c r="K45" i="5"/>
  <c r="F45" i="5"/>
  <c r="S44" i="5"/>
  <c r="R44" i="5"/>
  <c r="Q44" i="5"/>
  <c r="F44" i="5"/>
  <c r="S43" i="5"/>
  <c r="R43" i="5"/>
  <c r="Q43" i="5"/>
  <c r="S42" i="5"/>
  <c r="R42" i="5"/>
  <c r="Q42" i="5"/>
  <c r="P42" i="5"/>
  <c r="S41" i="5"/>
  <c r="R41" i="5"/>
  <c r="Q41" i="5"/>
  <c r="P41" i="5"/>
  <c r="K41" i="5"/>
  <c r="F41" i="5"/>
  <c r="S40" i="5"/>
  <c r="R40" i="5"/>
  <c r="Q40" i="5"/>
  <c r="F40" i="5"/>
  <c r="S39" i="5"/>
  <c r="R39" i="5"/>
  <c r="Q39" i="5"/>
  <c r="S38" i="5"/>
  <c r="R38" i="5"/>
  <c r="Q38" i="5"/>
  <c r="P38" i="5"/>
  <c r="S37" i="5"/>
  <c r="R37" i="5"/>
  <c r="Q37" i="5"/>
  <c r="P37" i="5"/>
  <c r="K37" i="5"/>
  <c r="F37" i="5"/>
  <c r="S36" i="5"/>
  <c r="R36" i="5"/>
  <c r="Q36" i="5"/>
  <c r="K36" i="5"/>
  <c r="F36" i="5"/>
  <c r="S35" i="5"/>
  <c r="R35" i="5"/>
  <c r="Q35" i="5"/>
  <c r="S34" i="5"/>
  <c r="R34" i="5"/>
  <c r="Q34" i="5"/>
  <c r="S33" i="5"/>
  <c r="R33" i="5"/>
  <c r="Q33" i="5"/>
  <c r="P33" i="5"/>
  <c r="K33" i="5"/>
  <c r="S32" i="5"/>
  <c r="R32" i="5"/>
  <c r="Q32" i="5"/>
  <c r="K32" i="5"/>
  <c r="F32" i="5"/>
  <c r="S31" i="5"/>
  <c r="R31" i="5"/>
  <c r="Q31" i="5"/>
  <c r="S30" i="5"/>
  <c r="R30" i="5"/>
  <c r="Q30" i="5"/>
  <c r="S29" i="5"/>
  <c r="R29" i="5"/>
  <c r="Q29" i="5"/>
  <c r="S28" i="5"/>
  <c r="R28" i="5"/>
  <c r="Q28" i="5"/>
  <c r="P28" i="5"/>
  <c r="K28" i="5"/>
  <c r="S27" i="5"/>
  <c r="R27" i="5"/>
  <c r="Q27" i="5"/>
  <c r="K27" i="5"/>
  <c r="F27" i="5"/>
  <c r="AU26" i="5"/>
  <c r="S26" i="5"/>
  <c r="R26" i="5"/>
  <c r="Q26" i="5"/>
  <c r="F26" i="5"/>
  <c r="S25" i="5"/>
  <c r="R25" i="5"/>
  <c r="Q25" i="5"/>
  <c r="V24" i="5"/>
  <c r="S24" i="5"/>
  <c r="R24" i="5"/>
  <c r="Q24" i="5"/>
  <c r="BL20" i="5"/>
  <c r="BL19" i="5"/>
  <c r="C18" i="5"/>
  <c r="B18" i="5"/>
  <c r="BL17" i="5"/>
  <c r="P14" i="5"/>
  <c r="AS169" i="5" s="1"/>
  <c r="H12" i="5"/>
  <c r="B12" i="5"/>
  <c r="P25" i="13" l="1"/>
  <c r="K30" i="13"/>
  <c r="F50" i="13"/>
  <c r="P51" i="13"/>
  <c r="F54" i="13"/>
  <c r="P55" i="13"/>
  <c r="K24" i="13"/>
  <c r="K29" i="13"/>
  <c r="K34" i="13"/>
  <c r="F38" i="13"/>
  <c r="P39" i="13"/>
  <c r="F42" i="13"/>
  <c r="P43" i="13"/>
  <c r="F46" i="13"/>
  <c r="P47" i="13"/>
  <c r="BL18" i="13"/>
  <c r="P24" i="13"/>
  <c r="F28" i="13"/>
  <c r="P29" i="13"/>
  <c r="P30" i="13"/>
  <c r="F33" i="13"/>
  <c r="P34" i="13"/>
  <c r="U36" i="13"/>
  <c r="K38" i="13"/>
  <c r="K42" i="13"/>
  <c r="K46" i="13"/>
  <c r="K50" i="13"/>
  <c r="K54" i="13"/>
  <c r="AI152" i="13"/>
  <c r="BL19" i="13"/>
  <c r="AU26" i="13"/>
  <c r="K28" i="13"/>
  <c r="K33" i="13"/>
  <c r="F37" i="13"/>
  <c r="P38" i="13"/>
  <c r="F41" i="13"/>
  <c r="P42" i="13"/>
  <c r="F45" i="13"/>
  <c r="P46" i="13"/>
  <c r="F49" i="13"/>
  <c r="P50" i="13"/>
  <c r="F53" i="13"/>
  <c r="P54" i="13"/>
  <c r="BL20" i="13"/>
  <c r="F27" i="13"/>
  <c r="P28" i="13"/>
  <c r="F32" i="13"/>
  <c r="P33" i="13"/>
  <c r="F36" i="13"/>
  <c r="K37" i="13"/>
  <c r="K41" i="13"/>
  <c r="K45" i="13"/>
  <c r="K49" i="13"/>
  <c r="K53" i="13"/>
  <c r="F26" i="13"/>
  <c r="P21" i="13" s="1"/>
  <c r="K27" i="13"/>
  <c r="K32" i="13"/>
  <c r="K36" i="13"/>
  <c r="P37" i="13"/>
  <c r="F40" i="13"/>
  <c r="P41" i="13"/>
  <c r="F44" i="13"/>
  <c r="P45" i="13"/>
  <c r="F48" i="13"/>
  <c r="P49" i="13"/>
  <c r="F52" i="13"/>
  <c r="P53" i="13"/>
  <c r="F56" i="13"/>
  <c r="AO160" i="13"/>
  <c r="K26" i="13"/>
  <c r="U29" i="13"/>
  <c r="F31" i="13"/>
  <c r="P32" i="13"/>
  <c r="F35" i="13"/>
  <c r="P36" i="13"/>
  <c r="K40" i="13"/>
  <c r="K44" i="13"/>
  <c r="K48" i="13"/>
  <c r="K52" i="13"/>
  <c r="K56" i="13"/>
  <c r="AS147" i="13"/>
  <c r="AP160" i="13"/>
  <c r="P27" i="13"/>
  <c r="BL21" i="13"/>
  <c r="F25" i="13"/>
  <c r="P26" i="13"/>
  <c r="W29" i="13"/>
  <c r="K31" i="13"/>
  <c r="K35" i="13"/>
  <c r="F39" i="13"/>
  <c r="P40" i="13"/>
  <c r="F43" i="13"/>
  <c r="P44" i="13"/>
  <c r="F47" i="13"/>
  <c r="P48" i="13"/>
  <c r="F51" i="13"/>
  <c r="P52" i="13"/>
  <c r="F55" i="13"/>
  <c r="P56" i="13"/>
  <c r="AT147" i="13"/>
  <c r="P43" i="12"/>
  <c r="K29" i="12"/>
  <c r="K30" i="12"/>
  <c r="F42" i="12"/>
  <c r="F46" i="12"/>
  <c r="P47" i="12"/>
  <c r="F50" i="12"/>
  <c r="P51" i="12"/>
  <c r="F54" i="12"/>
  <c r="P55" i="12"/>
  <c r="BL18" i="12"/>
  <c r="P24" i="12"/>
  <c r="F28" i="12"/>
  <c r="P29" i="12"/>
  <c r="P30" i="12"/>
  <c r="F33" i="12"/>
  <c r="P34" i="12"/>
  <c r="U36" i="12"/>
  <c r="K38" i="12"/>
  <c r="K42" i="12"/>
  <c r="K46" i="12"/>
  <c r="K50" i="12"/>
  <c r="K54" i="12"/>
  <c r="AI152" i="12"/>
  <c r="P39" i="12"/>
  <c r="BL19" i="12"/>
  <c r="AU26" i="12"/>
  <c r="K28" i="12"/>
  <c r="K33" i="12"/>
  <c r="F37" i="12"/>
  <c r="P38" i="12"/>
  <c r="F41" i="12"/>
  <c r="P42" i="12"/>
  <c r="F45" i="12"/>
  <c r="P46" i="12"/>
  <c r="F49" i="12"/>
  <c r="P50" i="12"/>
  <c r="F53" i="12"/>
  <c r="P54" i="12"/>
  <c r="F38" i="12"/>
  <c r="BL20" i="12"/>
  <c r="F27" i="12"/>
  <c r="P28" i="12"/>
  <c r="F32" i="12"/>
  <c r="P33" i="12"/>
  <c r="F36" i="12"/>
  <c r="K37" i="12"/>
  <c r="K41" i="12"/>
  <c r="K45" i="12"/>
  <c r="K49" i="12"/>
  <c r="K53" i="12"/>
  <c r="F26" i="12"/>
  <c r="K27" i="12"/>
  <c r="K32" i="12"/>
  <c r="K36" i="12"/>
  <c r="P37" i="12"/>
  <c r="F40" i="12"/>
  <c r="P41" i="12"/>
  <c r="F44" i="12"/>
  <c r="P45" i="12"/>
  <c r="F48" i="12"/>
  <c r="P49" i="12"/>
  <c r="F52" i="12"/>
  <c r="P53" i="12"/>
  <c r="F56" i="12"/>
  <c r="AO160" i="12"/>
  <c r="K26" i="12"/>
  <c r="P27" i="12"/>
  <c r="U29" i="12"/>
  <c r="F31" i="12"/>
  <c r="P32" i="12"/>
  <c r="F35" i="12"/>
  <c r="P36" i="12"/>
  <c r="K40" i="12"/>
  <c r="K44" i="12"/>
  <c r="K48" i="12"/>
  <c r="K52" i="12"/>
  <c r="K56" i="12"/>
  <c r="AS147" i="12"/>
  <c r="AP160" i="12"/>
  <c r="BL21" i="12"/>
  <c r="F25" i="12"/>
  <c r="P21" i="12" s="1"/>
  <c r="P26" i="12"/>
  <c r="W29" i="12"/>
  <c r="K31" i="12"/>
  <c r="K35" i="12"/>
  <c r="F39" i="12"/>
  <c r="P40" i="12"/>
  <c r="F43" i="12"/>
  <c r="P44" i="12"/>
  <c r="F47" i="12"/>
  <c r="P48" i="12"/>
  <c r="F51" i="12"/>
  <c r="P52" i="12"/>
  <c r="F55" i="12"/>
  <c r="P56" i="12"/>
  <c r="AT147" i="12"/>
  <c r="BL18" i="11"/>
  <c r="P24" i="11"/>
  <c r="F28" i="11"/>
  <c r="P29" i="11"/>
  <c r="P30" i="11"/>
  <c r="F33" i="11"/>
  <c r="P34" i="11"/>
  <c r="U36" i="11"/>
  <c r="K38" i="11"/>
  <c r="K42" i="11"/>
  <c r="K46" i="11"/>
  <c r="K50" i="11"/>
  <c r="K54" i="11"/>
  <c r="AI152" i="11"/>
  <c r="BL19" i="11"/>
  <c r="AU26" i="11"/>
  <c r="K28" i="11"/>
  <c r="K33" i="11"/>
  <c r="F37" i="11"/>
  <c r="P38" i="11"/>
  <c r="F41" i="11"/>
  <c r="P42" i="11"/>
  <c r="F45" i="11"/>
  <c r="P46" i="11"/>
  <c r="F49" i="11"/>
  <c r="P50" i="11"/>
  <c r="F53" i="11"/>
  <c r="P54" i="11"/>
  <c r="BL20" i="11"/>
  <c r="F27" i="11"/>
  <c r="P28" i="11"/>
  <c r="F32" i="11"/>
  <c r="P33" i="11"/>
  <c r="F36" i="11"/>
  <c r="K37" i="11"/>
  <c r="K41" i="11"/>
  <c r="K45" i="11"/>
  <c r="K49" i="11"/>
  <c r="K53" i="11"/>
  <c r="F26" i="11"/>
  <c r="K27" i="11"/>
  <c r="K32" i="11"/>
  <c r="K36" i="11"/>
  <c r="P37" i="11"/>
  <c r="F40" i="11"/>
  <c r="P41" i="11"/>
  <c r="F44" i="11"/>
  <c r="P45" i="11"/>
  <c r="F48" i="11"/>
  <c r="P49" i="11"/>
  <c r="F52" i="11"/>
  <c r="P53" i="11"/>
  <c r="F56" i="11"/>
  <c r="AO160" i="11"/>
  <c r="K26" i="11"/>
  <c r="P27" i="11"/>
  <c r="U29" i="11"/>
  <c r="F31" i="11"/>
  <c r="I21" i="11" s="1"/>
  <c r="P32" i="11"/>
  <c r="F35" i="11"/>
  <c r="P36" i="11"/>
  <c r="K40" i="11"/>
  <c r="K44" i="11"/>
  <c r="K48" i="11"/>
  <c r="K52" i="11"/>
  <c r="K56" i="11"/>
  <c r="AS147" i="11"/>
  <c r="AP160" i="11"/>
  <c r="BL21" i="11"/>
  <c r="F25" i="11"/>
  <c r="P21" i="11" s="1"/>
  <c r="P26" i="11"/>
  <c r="W29" i="11"/>
  <c r="K31" i="11"/>
  <c r="K35" i="11"/>
  <c r="F39" i="11"/>
  <c r="P40" i="11"/>
  <c r="F43" i="11"/>
  <c r="P44" i="11"/>
  <c r="F47" i="11"/>
  <c r="P48" i="11"/>
  <c r="F51" i="11"/>
  <c r="P52" i="11"/>
  <c r="F55" i="11"/>
  <c r="P56" i="11"/>
  <c r="AT147" i="11"/>
  <c r="P30" i="10"/>
  <c r="P29" i="10"/>
  <c r="F33" i="10"/>
  <c r="P34" i="10"/>
  <c r="U36" i="10"/>
  <c r="K38" i="10"/>
  <c r="K42" i="10"/>
  <c r="K46" i="10"/>
  <c r="K50" i="10"/>
  <c r="K54" i="10"/>
  <c r="AI152" i="10"/>
  <c r="BL19" i="10"/>
  <c r="AU26" i="10"/>
  <c r="K28" i="10"/>
  <c r="K33" i="10"/>
  <c r="F37" i="10"/>
  <c r="P38" i="10"/>
  <c r="F41" i="10"/>
  <c r="P42" i="10"/>
  <c r="F45" i="10"/>
  <c r="P46" i="10"/>
  <c r="F49" i="10"/>
  <c r="P50" i="10"/>
  <c r="F53" i="10"/>
  <c r="P54" i="10"/>
  <c r="BL20" i="10"/>
  <c r="F27" i="10"/>
  <c r="P28" i="10"/>
  <c r="F32" i="10"/>
  <c r="P33" i="10"/>
  <c r="F36" i="10"/>
  <c r="K37" i="10"/>
  <c r="K41" i="10"/>
  <c r="K45" i="10"/>
  <c r="K49" i="10"/>
  <c r="K53" i="10"/>
  <c r="F26" i="10"/>
  <c r="K27" i="10"/>
  <c r="K32" i="10"/>
  <c r="K36" i="10"/>
  <c r="P37" i="10"/>
  <c r="F40" i="10"/>
  <c r="P41" i="10"/>
  <c r="F44" i="10"/>
  <c r="P45" i="10"/>
  <c r="F48" i="10"/>
  <c r="P49" i="10"/>
  <c r="F52" i="10"/>
  <c r="P53" i="10"/>
  <c r="F56" i="10"/>
  <c r="AO160" i="10"/>
  <c r="K26" i="10"/>
  <c r="P27" i="10"/>
  <c r="U29" i="10"/>
  <c r="F31" i="10"/>
  <c r="P32" i="10"/>
  <c r="F35" i="10"/>
  <c r="P36" i="10"/>
  <c r="K40" i="10"/>
  <c r="K44" i="10"/>
  <c r="K48" i="10"/>
  <c r="K52" i="10"/>
  <c r="K56" i="10"/>
  <c r="AS147" i="10"/>
  <c r="AP160" i="10"/>
  <c r="BL21" i="10"/>
  <c r="F25" i="10"/>
  <c r="P21" i="10" s="1"/>
  <c r="P26" i="10"/>
  <c r="W29" i="10"/>
  <c r="K31" i="10"/>
  <c r="K35" i="10"/>
  <c r="F39" i="10"/>
  <c r="P40" i="10"/>
  <c r="F43" i="10"/>
  <c r="P44" i="10"/>
  <c r="F47" i="10"/>
  <c r="P48" i="10"/>
  <c r="F51" i="10"/>
  <c r="P52" i="10"/>
  <c r="F55" i="10"/>
  <c r="P56" i="10"/>
  <c r="AT147" i="10"/>
  <c r="BL18" i="9"/>
  <c r="P24" i="9"/>
  <c r="F28" i="9"/>
  <c r="P29" i="9"/>
  <c r="P30" i="9"/>
  <c r="F33" i="9"/>
  <c r="P34" i="9"/>
  <c r="U36" i="9"/>
  <c r="K38" i="9"/>
  <c r="K42" i="9"/>
  <c r="K46" i="9"/>
  <c r="K50" i="9"/>
  <c r="K54" i="9"/>
  <c r="AI152" i="9"/>
  <c r="BL19" i="9"/>
  <c r="AU26" i="9"/>
  <c r="K28" i="9"/>
  <c r="K33" i="9"/>
  <c r="F37" i="9"/>
  <c r="P38" i="9"/>
  <c r="F41" i="9"/>
  <c r="P42" i="9"/>
  <c r="F45" i="9"/>
  <c r="P46" i="9"/>
  <c r="F49" i="9"/>
  <c r="P50" i="9"/>
  <c r="F53" i="9"/>
  <c r="P54" i="9"/>
  <c r="BL20" i="9"/>
  <c r="F27" i="9"/>
  <c r="P28" i="9"/>
  <c r="F32" i="9"/>
  <c r="P33" i="9"/>
  <c r="F36" i="9"/>
  <c r="K37" i="9"/>
  <c r="K41" i="9"/>
  <c r="K45" i="9"/>
  <c r="K49" i="9"/>
  <c r="K53" i="9"/>
  <c r="F26" i="9"/>
  <c r="K27" i="9"/>
  <c r="K32" i="9"/>
  <c r="K36" i="9"/>
  <c r="P37" i="9"/>
  <c r="F40" i="9"/>
  <c r="P41" i="9"/>
  <c r="F44" i="9"/>
  <c r="P45" i="9"/>
  <c r="F48" i="9"/>
  <c r="P49" i="9"/>
  <c r="F52" i="9"/>
  <c r="P53" i="9"/>
  <c r="F56" i="9"/>
  <c r="AO160" i="9"/>
  <c r="K26" i="9"/>
  <c r="P27" i="9"/>
  <c r="U29" i="9"/>
  <c r="F31" i="9"/>
  <c r="P32" i="9"/>
  <c r="F35" i="9"/>
  <c r="P36" i="9"/>
  <c r="K40" i="9"/>
  <c r="K44" i="9"/>
  <c r="K48" i="9"/>
  <c r="K52" i="9"/>
  <c r="K56" i="9"/>
  <c r="AS147" i="9"/>
  <c r="AP160" i="9"/>
  <c r="BL21" i="9"/>
  <c r="F25" i="9"/>
  <c r="P21" i="9" s="1"/>
  <c r="P26" i="9"/>
  <c r="W29" i="9"/>
  <c r="K31" i="9"/>
  <c r="K35" i="9"/>
  <c r="F39" i="9"/>
  <c r="P40" i="9"/>
  <c r="F43" i="9"/>
  <c r="P44" i="9"/>
  <c r="F47" i="9"/>
  <c r="P48" i="9"/>
  <c r="F51" i="9"/>
  <c r="P52" i="9"/>
  <c r="F55" i="9"/>
  <c r="P56" i="9"/>
  <c r="AT147" i="9"/>
  <c r="K24" i="8"/>
  <c r="F42" i="8"/>
  <c r="P25" i="8"/>
  <c r="K29" i="8"/>
  <c r="K30" i="8"/>
  <c r="K34" i="8"/>
  <c r="F38" i="8"/>
  <c r="P39" i="8"/>
  <c r="P43" i="8"/>
  <c r="F46" i="8"/>
  <c r="P47" i="8"/>
  <c r="F50" i="8"/>
  <c r="P51" i="8"/>
  <c r="F54" i="8"/>
  <c r="P55" i="8"/>
  <c r="BL18" i="8"/>
  <c r="P24" i="8"/>
  <c r="F28" i="8"/>
  <c r="P29" i="8"/>
  <c r="P30" i="8"/>
  <c r="F33" i="8"/>
  <c r="P34" i="8"/>
  <c r="U36" i="8"/>
  <c r="K38" i="8"/>
  <c r="K42" i="8"/>
  <c r="K46" i="8"/>
  <c r="K50" i="8"/>
  <c r="K54" i="8"/>
  <c r="AI152" i="8"/>
  <c r="BL19" i="8"/>
  <c r="AU26" i="8"/>
  <c r="K28" i="8"/>
  <c r="K33" i="8"/>
  <c r="F37" i="8"/>
  <c r="P38" i="8"/>
  <c r="F41" i="8"/>
  <c r="P42" i="8"/>
  <c r="F45" i="8"/>
  <c r="P46" i="8"/>
  <c r="F49" i="8"/>
  <c r="P50" i="8"/>
  <c r="F53" i="8"/>
  <c r="P54" i="8"/>
  <c r="BL20" i="8"/>
  <c r="F27" i="8"/>
  <c r="P28" i="8"/>
  <c r="F32" i="8"/>
  <c r="P33" i="8"/>
  <c r="F36" i="8"/>
  <c r="K37" i="8"/>
  <c r="K41" i="8"/>
  <c r="K45" i="8"/>
  <c r="K49" i="8"/>
  <c r="K53" i="8"/>
  <c r="F26" i="8"/>
  <c r="P21" i="8" s="1"/>
  <c r="K27" i="8"/>
  <c r="K32" i="8"/>
  <c r="K36" i="8"/>
  <c r="P37" i="8"/>
  <c r="F40" i="8"/>
  <c r="P41" i="8"/>
  <c r="F44" i="8"/>
  <c r="P45" i="8"/>
  <c r="F48" i="8"/>
  <c r="P49" i="8"/>
  <c r="F52" i="8"/>
  <c r="P53" i="8"/>
  <c r="F56" i="8"/>
  <c r="AO160" i="8"/>
  <c r="K26" i="8"/>
  <c r="P27" i="8"/>
  <c r="U29" i="8"/>
  <c r="F31" i="8"/>
  <c r="P32" i="8"/>
  <c r="F35" i="8"/>
  <c r="P36" i="8"/>
  <c r="K44" i="8"/>
  <c r="K48" i="8"/>
  <c r="K52" i="8"/>
  <c r="K56" i="8"/>
  <c r="AS147" i="8"/>
  <c r="AP160" i="8"/>
  <c r="K40" i="8"/>
  <c r="BL21" i="8"/>
  <c r="F25" i="8"/>
  <c r="P26" i="8"/>
  <c r="W29" i="8"/>
  <c r="K31" i="8"/>
  <c r="K35" i="8"/>
  <c r="F39" i="8"/>
  <c r="P40" i="8"/>
  <c r="F43" i="8"/>
  <c r="P44" i="8"/>
  <c r="F47" i="8"/>
  <c r="P48" i="8"/>
  <c r="F51" i="8"/>
  <c r="P52" i="8"/>
  <c r="F55" i="8"/>
  <c r="P56" i="8"/>
  <c r="AT147" i="8"/>
  <c r="P27" i="7"/>
  <c r="U29" i="7"/>
  <c r="F25" i="7"/>
  <c r="P26" i="7"/>
  <c r="W29" i="7"/>
  <c r="K31" i="7"/>
  <c r="F24" i="7"/>
  <c r="K25" i="7"/>
  <c r="F29" i="7"/>
  <c r="F30" i="7"/>
  <c r="P31" i="7"/>
  <c r="F34" i="7"/>
  <c r="P35" i="7"/>
  <c r="K39" i="7"/>
  <c r="K43" i="7"/>
  <c r="K47" i="7"/>
  <c r="K51" i="7"/>
  <c r="K55" i="7"/>
  <c r="AS148" i="7"/>
  <c r="K24" i="7"/>
  <c r="P25" i="7"/>
  <c r="K29" i="7"/>
  <c r="K30" i="7"/>
  <c r="K34" i="7"/>
  <c r="F38" i="7"/>
  <c r="P39" i="7"/>
  <c r="F42" i="7"/>
  <c r="P43" i="7"/>
  <c r="F46" i="7"/>
  <c r="P47" i="7"/>
  <c r="F50" i="7"/>
  <c r="P51" i="7"/>
  <c r="F54" i="7"/>
  <c r="P55" i="7"/>
  <c r="BL18" i="7"/>
  <c r="P24" i="7"/>
  <c r="F28" i="7"/>
  <c r="P29" i="7"/>
  <c r="P30" i="7"/>
  <c r="F33" i="7"/>
  <c r="P34" i="7"/>
  <c r="U36" i="7"/>
  <c r="K38" i="7"/>
  <c r="K42" i="7"/>
  <c r="K46" i="7"/>
  <c r="K50" i="7"/>
  <c r="K54" i="7"/>
  <c r="F53" i="7"/>
  <c r="P54" i="7"/>
  <c r="F32" i="7"/>
  <c r="P33" i="7"/>
  <c r="F36" i="7"/>
  <c r="K37" i="7"/>
  <c r="K41" i="7"/>
  <c r="K45" i="7"/>
  <c r="K49" i="7"/>
  <c r="K53" i="7"/>
  <c r="F26" i="7"/>
  <c r="K27" i="7"/>
  <c r="K32" i="7"/>
  <c r="K36" i="7"/>
  <c r="P37" i="7"/>
  <c r="F40" i="7"/>
  <c r="P41" i="7"/>
  <c r="F44" i="7"/>
  <c r="P45" i="7"/>
  <c r="F48" i="7"/>
  <c r="P49" i="7"/>
  <c r="F52" i="7"/>
  <c r="P53" i="7"/>
  <c r="F56" i="7"/>
  <c r="AO160" i="7"/>
  <c r="K26" i="7"/>
  <c r="F31" i="7"/>
  <c r="P32" i="7"/>
  <c r="F35" i="7"/>
  <c r="P36" i="7"/>
  <c r="K40" i="7"/>
  <c r="K44" i="7"/>
  <c r="K48" i="7"/>
  <c r="K52" i="7"/>
  <c r="K56" i="7"/>
  <c r="AS147" i="7"/>
  <c r="AP160" i="7"/>
  <c r="BL21" i="7"/>
  <c r="K35" i="7"/>
  <c r="F39" i="7"/>
  <c r="P40" i="7"/>
  <c r="F43" i="7"/>
  <c r="P44" i="7"/>
  <c r="F47" i="7"/>
  <c r="P48" i="7"/>
  <c r="F51" i="7"/>
  <c r="P52" i="7"/>
  <c r="F55" i="7"/>
  <c r="P56" i="7"/>
  <c r="AT147" i="7"/>
  <c r="F30" i="6"/>
  <c r="F34" i="6"/>
  <c r="K39" i="6"/>
  <c r="K43" i="6"/>
  <c r="BL18" i="6"/>
  <c r="P24" i="6"/>
  <c r="F28" i="6"/>
  <c r="P29" i="6"/>
  <c r="P30" i="6"/>
  <c r="F33" i="6"/>
  <c r="P34" i="6"/>
  <c r="U36" i="6"/>
  <c r="K38" i="6"/>
  <c r="K42" i="6"/>
  <c r="K46" i="6"/>
  <c r="K50" i="6"/>
  <c r="K54" i="6"/>
  <c r="AI152" i="6"/>
  <c r="BL21" i="6"/>
  <c r="F29" i="6"/>
  <c r="P31" i="6"/>
  <c r="P35" i="6"/>
  <c r="K47" i="6"/>
  <c r="K51" i="6"/>
  <c r="K55" i="6"/>
  <c r="AS148" i="6"/>
  <c r="K24" i="6"/>
  <c r="P25" i="6"/>
  <c r="K29" i="6"/>
  <c r="K30" i="6"/>
  <c r="K34" i="6"/>
  <c r="F38" i="6"/>
  <c r="P39" i="6"/>
  <c r="F42" i="6"/>
  <c r="P43" i="6"/>
  <c r="F46" i="6"/>
  <c r="P47" i="6"/>
  <c r="F50" i="6"/>
  <c r="P51" i="6"/>
  <c r="F54" i="6"/>
  <c r="P55" i="6"/>
  <c r="BL19" i="6"/>
  <c r="AU26" i="6"/>
  <c r="K28" i="6"/>
  <c r="K33" i="6"/>
  <c r="F37" i="6"/>
  <c r="P38" i="6"/>
  <c r="F41" i="6"/>
  <c r="P42" i="6"/>
  <c r="F45" i="6"/>
  <c r="P46" i="6"/>
  <c r="F49" i="6"/>
  <c r="P50" i="6"/>
  <c r="F53" i="6"/>
  <c r="P54" i="6"/>
  <c r="K25" i="6"/>
  <c r="BL20" i="6"/>
  <c r="F27" i="6"/>
  <c r="P28" i="6"/>
  <c r="F32" i="6"/>
  <c r="P33" i="6"/>
  <c r="F36" i="6"/>
  <c r="K37" i="6"/>
  <c r="K41" i="6"/>
  <c r="K45" i="6"/>
  <c r="K49" i="6"/>
  <c r="K53" i="6"/>
  <c r="F24" i="6"/>
  <c r="F26" i="6"/>
  <c r="K27" i="6"/>
  <c r="K32" i="6"/>
  <c r="K36" i="6"/>
  <c r="P37" i="6"/>
  <c r="F40" i="6"/>
  <c r="P41" i="6"/>
  <c r="F44" i="6"/>
  <c r="P45" i="6"/>
  <c r="F48" i="6"/>
  <c r="P49" i="6"/>
  <c r="F52" i="6"/>
  <c r="P53" i="6"/>
  <c r="F56" i="6"/>
  <c r="AO160" i="6"/>
  <c r="K26" i="6"/>
  <c r="P27" i="6"/>
  <c r="U29" i="6"/>
  <c r="F31" i="6"/>
  <c r="P32" i="6"/>
  <c r="F35" i="6"/>
  <c r="P36" i="6"/>
  <c r="K40" i="6"/>
  <c r="K44" i="6"/>
  <c r="K48" i="6"/>
  <c r="K52" i="6"/>
  <c r="K56" i="6"/>
  <c r="AS147" i="6"/>
  <c r="AP160" i="6"/>
  <c r="F25" i="6"/>
  <c r="P26" i="6"/>
  <c r="W29" i="6"/>
  <c r="K31" i="6"/>
  <c r="K35" i="6"/>
  <c r="F39" i="6"/>
  <c r="P40" i="6"/>
  <c r="F43" i="6"/>
  <c r="P44" i="6"/>
  <c r="F47" i="6"/>
  <c r="P48" i="6"/>
  <c r="F51" i="6"/>
  <c r="P52" i="6"/>
  <c r="F55" i="6"/>
  <c r="P56" i="6"/>
  <c r="AT147" i="6"/>
  <c r="K26" i="5"/>
  <c r="U29" i="5"/>
  <c r="F31" i="5"/>
  <c r="F35" i="5"/>
  <c r="K40" i="5"/>
  <c r="F25" i="5"/>
  <c r="K31" i="5"/>
  <c r="F39" i="5"/>
  <c r="F24" i="5"/>
  <c r="F34" i="5"/>
  <c r="K39" i="5"/>
  <c r="K43" i="5"/>
  <c r="AS148" i="5"/>
  <c r="K24" i="5"/>
  <c r="K29" i="5"/>
  <c r="K30" i="5"/>
  <c r="K34" i="5"/>
  <c r="F38" i="5"/>
  <c r="P39" i="5"/>
  <c r="F42" i="5"/>
  <c r="P43" i="5"/>
  <c r="F46" i="5"/>
  <c r="P47" i="5"/>
  <c r="F50" i="5"/>
  <c r="P51" i="5"/>
  <c r="F54" i="5"/>
  <c r="P55" i="5"/>
  <c r="P32" i="5"/>
  <c r="BL21" i="5"/>
  <c r="P26" i="5"/>
  <c r="W29" i="5"/>
  <c r="K25" i="5"/>
  <c r="F29" i="5"/>
  <c r="F30" i="5"/>
  <c r="P31" i="5"/>
  <c r="P35" i="5"/>
  <c r="K47" i="5"/>
  <c r="K51" i="5"/>
  <c r="K55" i="5"/>
  <c r="P25" i="5"/>
  <c r="BL18" i="5"/>
  <c r="P24" i="5"/>
  <c r="F28" i="5"/>
  <c r="P29" i="5"/>
  <c r="P30" i="5"/>
  <c r="F33" i="5"/>
  <c r="P34" i="5"/>
  <c r="U36" i="5"/>
  <c r="K38" i="5"/>
  <c r="K42" i="5"/>
  <c r="K46" i="5"/>
  <c r="K50" i="5"/>
  <c r="K54" i="5"/>
  <c r="P46" i="5"/>
  <c r="F49" i="5"/>
  <c r="P50" i="5"/>
  <c r="F53" i="5"/>
  <c r="P54" i="5"/>
  <c r="K53" i="5"/>
  <c r="F52" i="5"/>
  <c r="P53" i="5"/>
  <c r="F56" i="5"/>
  <c r="AO160" i="5"/>
  <c r="P27" i="5"/>
  <c r="P36" i="5"/>
  <c r="K56" i="5"/>
  <c r="AS147" i="5"/>
  <c r="AP160" i="5"/>
  <c r="K44" i="5"/>
  <c r="K48" i="5"/>
  <c r="K52" i="5"/>
  <c r="K35" i="5"/>
  <c r="P40" i="5"/>
  <c r="F43" i="5"/>
  <c r="P44" i="5"/>
  <c r="F47" i="5"/>
  <c r="P48" i="5"/>
  <c r="F51" i="5"/>
  <c r="P52" i="5"/>
  <c r="F55" i="5"/>
  <c r="P56" i="5"/>
  <c r="AT147" i="5"/>
  <c r="D57" i="4"/>
  <c r="V24" i="4"/>
  <c r="Q24" i="4"/>
  <c r="I21" i="13" l="1"/>
  <c r="I21" i="12"/>
  <c r="I21" i="10"/>
  <c r="I21" i="9"/>
  <c r="I21" i="8"/>
  <c r="P21" i="7"/>
  <c r="I21" i="7"/>
  <c r="P21" i="6"/>
  <c r="I21" i="6"/>
  <c r="I21" i="5"/>
  <c r="P21" i="5"/>
  <c r="P57" i="4"/>
  <c r="K57" i="4"/>
  <c r="R25" i="4" l="1"/>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S25" i="4" l="1"/>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24" i="4"/>
  <c r="R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BL17" i="4"/>
  <c r="P14" i="4" l="1"/>
  <c r="AI151" i="4"/>
  <c r="H12" i="4" s="1"/>
  <c r="AO160" i="4" l="1"/>
  <c r="F42" i="4"/>
  <c r="P29" i="4"/>
  <c r="P30" i="4"/>
  <c r="P32" i="4"/>
  <c r="P40" i="4"/>
  <c r="P48" i="4"/>
  <c r="P56" i="4"/>
  <c r="K30" i="4"/>
  <c r="K38" i="4"/>
  <c r="K46" i="4"/>
  <c r="K54" i="4"/>
  <c r="F54" i="4"/>
  <c r="F46" i="4"/>
  <c r="F38" i="4"/>
  <c r="F30" i="4"/>
  <c r="P25" i="4"/>
  <c r="P33" i="4"/>
  <c r="P41" i="4"/>
  <c r="P49" i="4"/>
  <c r="K31" i="4"/>
  <c r="K39" i="4"/>
  <c r="K47" i="4"/>
  <c r="K55" i="4"/>
  <c r="F53" i="4"/>
  <c r="F45" i="4"/>
  <c r="F37" i="4"/>
  <c r="F29" i="4"/>
  <c r="P26" i="4"/>
  <c r="P34" i="4"/>
  <c r="P42" i="4"/>
  <c r="P50" i="4"/>
  <c r="K32" i="4"/>
  <c r="K40" i="4"/>
  <c r="K48" i="4"/>
  <c r="K56" i="4"/>
  <c r="F52" i="4"/>
  <c r="F44" i="4"/>
  <c r="F36" i="4"/>
  <c r="F28" i="4"/>
  <c r="P27" i="4"/>
  <c r="P35" i="4"/>
  <c r="P43" i="4"/>
  <c r="P51" i="4"/>
  <c r="K25" i="4"/>
  <c r="K33" i="4"/>
  <c r="K41" i="4"/>
  <c r="K49" i="4"/>
  <c r="F51" i="4"/>
  <c r="F43" i="4"/>
  <c r="F35" i="4"/>
  <c r="F27" i="4"/>
  <c r="P28" i="4"/>
  <c r="P36" i="4"/>
  <c r="P44" i="4"/>
  <c r="P52" i="4"/>
  <c r="K26" i="4"/>
  <c r="K34" i="4"/>
  <c r="K42" i="4"/>
  <c r="K50" i="4"/>
  <c r="F50" i="4"/>
  <c r="F34" i="4"/>
  <c r="F26" i="4"/>
  <c r="P37" i="4"/>
  <c r="P45" i="4"/>
  <c r="P53" i="4"/>
  <c r="K27" i="4"/>
  <c r="K35" i="4"/>
  <c r="K43" i="4"/>
  <c r="K51" i="4"/>
  <c r="F49" i="4"/>
  <c r="F41" i="4"/>
  <c r="F33" i="4"/>
  <c r="P38" i="4"/>
  <c r="P46" i="4"/>
  <c r="P54" i="4"/>
  <c r="K28" i="4"/>
  <c r="K36" i="4"/>
  <c r="K44" i="4"/>
  <c r="K52" i="4"/>
  <c r="F56" i="4"/>
  <c r="F48" i="4"/>
  <c r="P31" i="4"/>
  <c r="F55" i="4"/>
  <c r="P39" i="4"/>
  <c r="F47" i="4"/>
  <c r="P47" i="4"/>
  <c r="F40" i="4"/>
  <c r="P55" i="4"/>
  <c r="F39" i="4"/>
  <c r="K29" i="4"/>
  <c r="F32" i="4"/>
  <c r="K37" i="4"/>
  <c r="F31" i="4"/>
  <c r="K45" i="4"/>
  <c r="K53" i="4"/>
  <c r="W29" i="4"/>
  <c r="AS147" i="4"/>
  <c r="AS148" i="4"/>
  <c r="BL19" i="4"/>
  <c r="B18" i="4"/>
  <c r="AP160" i="4"/>
  <c r="AS169" i="4"/>
  <c r="AI153" i="4"/>
  <c r="C18" i="4" s="1"/>
  <c r="U36" i="4" s="1"/>
  <c r="AI152" i="4"/>
  <c r="B12" i="4" s="1"/>
  <c r="F24" i="4" l="1"/>
  <c r="U29" i="4"/>
  <c r="AT147" i="4"/>
  <c r="K24" i="4" s="1"/>
  <c r="AM158" i="4"/>
  <c r="BL21" i="4"/>
  <c r="BL20" i="4"/>
  <c r="P24" i="4" l="1"/>
  <c r="F25" i="4"/>
  <c r="AU26" i="4"/>
  <c r="BL18" i="4"/>
  <c r="C15" i="3"/>
  <c r="I21" i="4" l="1"/>
  <c r="P21" i="4"/>
</calcChain>
</file>

<file path=xl/sharedStrings.xml><?xml version="1.0" encoding="utf-8"?>
<sst xmlns="http://schemas.openxmlformats.org/spreadsheetml/2006/main" count="1564" uniqueCount="183">
  <si>
    <t>Roadway</t>
  </si>
  <si>
    <t>Current Average IRI (C):</t>
  </si>
  <si>
    <t>Current Average IRI Data Range:</t>
  </si>
  <si>
    <t>Roadway Type:</t>
  </si>
  <si>
    <t>Is this project New Construction or Reconstruction?</t>
  </si>
  <si>
    <t>Number of Operations:</t>
  </si>
  <si>
    <t>Target IRI (T):</t>
  </si>
  <si>
    <t>NHS &amp; NJDOT Freeways or Limited Access Highways</t>
  </si>
  <si>
    <t>NHS &amp; NJDOT Roadways other than Freeways or Limited Access Highways with speed limit &gt; 35 MPH</t>
  </si>
  <si>
    <t>NHS &amp; NJDOT Roadways other than Freeways or Limited Access Highways with speed limit ≤ 35 MPH</t>
  </si>
  <si>
    <t>Local Roadway with  Posted Speed ≥45 MPH</t>
  </si>
  <si>
    <t>Local Roadway with Posted Speed &lt;45 MPH</t>
  </si>
  <si>
    <t>≤ 60</t>
  </si>
  <si>
    <t>61 to ≤95</t>
  </si>
  <si>
    <t>96 to ≤170</t>
  </si>
  <si>
    <t>171 to≤200</t>
  </si>
  <si>
    <t>201 to ≤285</t>
  </si>
  <si>
    <t>&gt;286</t>
  </si>
  <si>
    <t xml:space="preserve">Paving routes designated NHS or NJDOT jurisdiction on mainline travel lanes </t>
  </si>
  <si>
    <t>Paving on ramps and shoulders</t>
  </si>
  <si>
    <t>Paving over bridge structures on NHS or NJDOT jurisdiction roadways</t>
  </si>
  <si>
    <t xml:space="preserve">Paving on local roadways </t>
  </si>
  <si>
    <t>Roadway Type</t>
  </si>
  <si>
    <t>Current Average IRI</t>
  </si>
  <si>
    <t>New Construction or Reconstruction</t>
  </si>
  <si>
    <t>Number of Operation for other than New Construction or Reconstruction</t>
  </si>
  <si>
    <t>Target IRI</t>
  </si>
  <si>
    <t>Yes</t>
  </si>
  <si>
    <t>No</t>
  </si>
  <si>
    <t>0.64C</t>
  </si>
  <si>
    <t>Note: If the project is New Construciton or Reconstruction, please enter "0" for the Number of Operations</t>
  </si>
  <si>
    <t>Note: Milling is one operation. Paving each layer of asphalt mix is an individual operation unless plans specify paving a mix in two lifts.  
In such case, each lift is considered as an operation.</t>
  </si>
  <si>
    <t>0.7C or 80 whichever is higher</t>
  </si>
  <si>
    <t>0.49C or 80 whichever is higher</t>
  </si>
  <si>
    <t>0.34C or 80 whichever is higher</t>
  </si>
  <si>
    <t>0.24C or 80 whichever is higher</t>
  </si>
  <si>
    <t>0.84C or 100 whichever is higher</t>
  </si>
  <si>
    <t>0.59C or 100 whichever is higher</t>
  </si>
  <si>
    <t>0.41C or 100 whichever is higher</t>
  </si>
  <si>
    <t>0.29C or 100 whichever is higher</t>
  </si>
  <si>
    <t>Note: IRI units measured as inches/mile</t>
  </si>
  <si>
    <r>
      <t>Table 401.03.07-8  Target IRI for Resurfacing or Reconstruction (T)</t>
    </r>
    <r>
      <rPr>
        <b/>
        <vertAlign val="superscript"/>
        <sz val="9"/>
        <color theme="1"/>
        <rFont val="Times New Roman"/>
        <family val="1"/>
      </rPr>
      <t>3</t>
    </r>
  </si>
  <si>
    <t>Current average IRI (C)</t>
  </si>
  <si>
    <t>New Construction</t>
  </si>
  <si>
    <r>
      <t>Number of Operation for other than New Construction or Reconstruction</t>
    </r>
    <r>
      <rPr>
        <b/>
        <vertAlign val="superscript"/>
        <sz val="9"/>
        <color theme="1"/>
        <rFont val="Times New Roman"/>
        <family val="1"/>
      </rPr>
      <t>5</t>
    </r>
  </si>
  <si>
    <t>or</t>
  </si>
  <si>
    <t>Reconstruction</t>
  </si>
  <si>
    <r>
      <t>One</t>
    </r>
    <r>
      <rPr>
        <b/>
        <vertAlign val="superscript"/>
        <sz val="9"/>
        <color theme="1"/>
        <rFont val="Times New Roman"/>
        <family val="1"/>
      </rPr>
      <t>4</t>
    </r>
  </si>
  <si>
    <r>
      <t>Two</t>
    </r>
    <r>
      <rPr>
        <b/>
        <vertAlign val="superscript"/>
        <sz val="9"/>
        <color theme="1"/>
        <rFont val="Times New Roman"/>
        <family val="1"/>
      </rPr>
      <t>4</t>
    </r>
  </si>
  <si>
    <r>
      <t>Three</t>
    </r>
    <r>
      <rPr>
        <b/>
        <vertAlign val="superscript"/>
        <sz val="9"/>
        <color theme="1"/>
        <rFont val="Times New Roman"/>
        <family val="1"/>
      </rPr>
      <t>4</t>
    </r>
  </si>
  <si>
    <r>
      <t>Four or More</t>
    </r>
    <r>
      <rPr>
        <b/>
        <vertAlign val="superscript"/>
        <sz val="9"/>
        <color theme="1"/>
        <rFont val="Times New Roman"/>
        <family val="1"/>
      </rPr>
      <t>4</t>
    </r>
  </si>
  <si>
    <t>Target IRI (T)</t>
  </si>
  <si>
    <r>
      <t>0.64C</t>
    </r>
    <r>
      <rPr>
        <vertAlign val="superscript"/>
        <sz val="9"/>
        <color theme="1"/>
        <rFont val="Times New Roman"/>
        <family val="1"/>
      </rPr>
      <t>7</t>
    </r>
  </si>
  <si>
    <r>
      <t>&gt;286</t>
    </r>
    <r>
      <rPr>
        <vertAlign val="superscript"/>
        <sz val="9"/>
        <color theme="1"/>
        <rFont val="Times New Roman"/>
        <family val="1"/>
      </rPr>
      <t>8</t>
    </r>
  </si>
  <si>
    <t>C</t>
  </si>
  <si>
    <r>
      <t>0.7C</t>
    </r>
    <r>
      <rPr>
        <vertAlign val="superscript"/>
        <sz val="9"/>
        <color theme="1"/>
        <rFont val="Times New Roman"/>
        <family val="1"/>
      </rPr>
      <t xml:space="preserve"> </t>
    </r>
    <r>
      <rPr>
        <sz val="9"/>
        <color theme="1"/>
        <rFont val="Times New Roman"/>
        <family val="1"/>
      </rPr>
      <t>or 80 whichever is higher</t>
    </r>
  </si>
  <si>
    <r>
      <t>0.84C</t>
    </r>
    <r>
      <rPr>
        <vertAlign val="superscript"/>
        <sz val="9"/>
        <color theme="1"/>
        <rFont val="Times New Roman"/>
        <family val="1"/>
      </rPr>
      <t xml:space="preserve"> </t>
    </r>
    <r>
      <rPr>
        <sz val="9"/>
        <color theme="1"/>
        <rFont val="Times New Roman"/>
        <family val="1"/>
      </rPr>
      <t>or</t>
    </r>
    <r>
      <rPr>
        <vertAlign val="superscript"/>
        <sz val="9"/>
        <color theme="1"/>
        <rFont val="Times New Roman"/>
        <family val="1"/>
      </rPr>
      <t xml:space="preserve"> </t>
    </r>
    <r>
      <rPr>
        <sz val="9"/>
        <color theme="1"/>
        <rFont val="Times New Roman"/>
        <family val="1"/>
      </rPr>
      <t>100 whichever is higher</t>
    </r>
  </si>
  <si>
    <t>1. The Department will determine target IRI (T) of roadways containing multiple speed limits of greater than 35 MPH and less than or equal to 35 MPH based on the following equation:</t>
  </si>
  <si>
    <r>
      <t>Where T</t>
    </r>
    <r>
      <rPr>
        <vertAlign val="subscript"/>
        <sz val="9"/>
        <color theme="1"/>
        <rFont val="Times New Roman"/>
        <family val="1"/>
      </rPr>
      <t>N</t>
    </r>
    <r>
      <rPr>
        <sz val="9"/>
        <color theme="1"/>
        <rFont val="Times New Roman"/>
        <family val="1"/>
      </rPr>
      <t xml:space="preserve"> is the Target IRI of N section and L</t>
    </r>
    <r>
      <rPr>
        <vertAlign val="subscript"/>
        <sz val="9"/>
        <color theme="1"/>
        <rFont val="Times New Roman"/>
        <family val="1"/>
      </rPr>
      <t>N</t>
    </r>
    <r>
      <rPr>
        <sz val="9"/>
        <color theme="1"/>
        <rFont val="Times New Roman"/>
        <family val="1"/>
      </rPr>
      <t xml:space="preserve"> is the length of N section in miles to the nearest 0.01 mile</t>
    </r>
  </si>
  <si>
    <t>2. Current average IRI (C) is the average of the latest available preconstruction IRI data.</t>
  </si>
  <si>
    <t>3. The target IRI (T) is selected or calculated from the table and rounded to the nearest whole number.</t>
  </si>
  <si>
    <t>4. Multiply T with 1.05 for HMA over Concrete, if total HMA after proposed treatment is less than 8 inch thick.</t>
  </si>
  <si>
    <t>5. Milling is one operation.  Paving each layer of asphalt mix is an individual operation unless plans specify paving a mix in two lifts.  In such case, each lift is considered as an operation.</t>
  </si>
  <si>
    <t>6. Construction or reconstruction of full pavement box on subgrade is new construction or reconstruction.</t>
  </si>
  <si>
    <t>7. Use Pay Equation as below:</t>
  </si>
  <si>
    <t>IRI≤T</t>
  </si>
  <si>
    <t>PA=0</t>
  </si>
  <si>
    <t>IRI&gt;T</t>
  </si>
  <si>
    <t>PA=PAE</t>
  </si>
  <si>
    <t>8. For paving over rubblized concrete, use C &gt;286 to determine target IRI, then multiply T with 1.05 if total HMA after proposed treatment is less than 8-inch thick.</t>
  </si>
  <si>
    <t>9. Paving in one lift with no corrective work such as milling, grinding or pre-levelling of at least 25 percent of surface area of existing pavement is one operation.</t>
  </si>
  <si>
    <t>Construction or reconstruction of full pavement box on subgrade is new construction or reconstruction.</t>
  </si>
  <si>
    <t>For paving over rubblized concrete, use C &gt;286 to determine target IRI, then multiply T with 1.05 if total HMA after proposed treatment is less than 8-inch thick.</t>
  </si>
  <si>
    <t>Paving in one lift with no corrective work such as milling, grinding or pre-levelling of at least 25 percent of surface area of existing pavement is one operation.</t>
  </si>
  <si>
    <t>Notes:</t>
  </si>
  <si>
    <t>If you are uncertain how to read Table Table 401.03.07-8, this tool will determine your target IRI for you.</t>
  </si>
  <si>
    <t>The target IRI (T) of roadways containing multiple speed limits of greater than 35 MPH and less than or equal to 35 MPH is based on the following equation:</t>
  </si>
  <si>
    <r>
      <t>Where T</t>
    </r>
    <r>
      <rPr>
        <vertAlign val="subscript"/>
        <sz val="11"/>
        <color theme="1"/>
        <rFont val="Calibri"/>
        <family val="2"/>
        <scheme val="minor"/>
      </rPr>
      <t>N</t>
    </r>
    <r>
      <rPr>
        <sz val="11"/>
        <color theme="1"/>
        <rFont val="Calibri"/>
        <family val="2"/>
        <scheme val="minor"/>
      </rPr>
      <t xml:space="preserve"> is the Target IRI of N section and L</t>
    </r>
    <r>
      <rPr>
        <vertAlign val="subscript"/>
        <sz val="11"/>
        <color theme="1"/>
        <rFont val="Calibri"/>
        <family val="2"/>
        <scheme val="minor"/>
      </rPr>
      <t>N</t>
    </r>
    <r>
      <rPr>
        <sz val="11"/>
        <color theme="1"/>
        <rFont val="Calibri"/>
        <family val="2"/>
        <scheme val="minor"/>
      </rPr>
      <t xml:space="preserve"> is the length of N section in miles to the nearest 0.01 mile</t>
    </r>
  </si>
  <si>
    <t>Target IRI Lookup Tool</t>
  </si>
  <si>
    <t>The Target IRI for any roadway can be found on Table 401.03.07-8 in columns F - S of this worksheet</t>
  </si>
  <si>
    <t>Project:</t>
  </si>
  <si>
    <t>Roadway:</t>
  </si>
  <si>
    <t>Direction:</t>
  </si>
  <si>
    <t>Lane:</t>
  </si>
  <si>
    <t>Limits:</t>
  </si>
  <si>
    <t>Prime/Paving  Contractor:</t>
  </si>
  <si>
    <t># of Lifts =</t>
  </si>
  <si>
    <t>IRI Test Date:</t>
  </si>
  <si>
    <t>Pay Adj.</t>
  </si>
  <si>
    <t>Lane</t>
  </si>
  <si>
    <t>Table 401.03.07-7B  Minimum Value of P</t>
  </si>
  <si>
    <t>Surface Course Mix</t>
  </si>
  <si>
    <t>P</t>
  </si>
  <si>
    <t>Hot Mix Asphalt (Dense Graded) with PG 64-22 binder</t>
  </si>
  <si>
    <t>Hot Mix Asphalt (Dense Graded) with PG 64E-22 binder</t>
  </si>
  <si>
    <t>Bridge Deck Waterproof Surface Course</t>
  </si>
  <si>
    <t>Surface Course Mix:</t>
  </si>
  <si>
    <t>Stone Matrix Asphalt, High Performance Thin Overlay, Ultra-Thin Friction Course, Open Graded or Gap Graded Mixes</t>
  </si>
  <si>
    <t>Use minimum value of P?</t>
  </si>
  <si>
    <t>Design Thickness of the last life to be evaluated (D) in inches:</t>
  </si>
  <si>
    <t xml:space="preserve">Bid price of Milling, per Square Yard (M): </t>
  </si>
  <si>
    <t>Minimum Value of P =</t>
  </si>
  <si>
    <t>True value of P:</t>
  </si>
  <si>
    <t>Paving Route Location:</t>
  </si>
  <si>
    <t>PA1</t>
  </si>
  <si>
    <t>PA2</t>
  </si>
  <si>
    <t>PA3</t>
  </si>
  <si>
    <t>PA4</t>
  </si>
  <si>
    <t>Pay Equation Type:</t>
  </si>
  <si>
    <t>Target IRI (T) in in/mi:</t>
  </si>
  <si>
    <t>PAEone</t>
  </si>
  <si>
    <t>Aone</t>
  </si>
  <si>
    <t>PAEthree</t>
  </si>
  <si>
    <t>PAEtwo</t>
  </si>
  <si>
    <t>PAEfour</t>
  </si>
  <si>
    <t>Athree</t>
  </si>
  <si>
    <t>Atwo</t>
  </si>
  <si>
    <t>Afour</t>
  </si>
  <si>
    <t>Lot No.</t>
  </si>
  <si>
    <t>payequationone</t>
  </si>
  <si>
    <t>payequationtwo</t>
  </si>
  <si>
    <t>payequationthree</t>
  </si>
  <si>
    <t>payequationfour</t>
  </si>
  <si>
    <t>payequationfive</t>
  </si>
  <si>
    <t>Pre-Construction Average IRI (C):</t>
  </si>
  <si>
    <t>Is the Paving Route designated NHS or NJDOT jurisdiction with a pre-construction average IRI ≥ 171 and constructed with One Operation?</t>
  </si>
  <si>
    <t>PAEfive</t>
  </si>
  <si>
    <t>Afive</t>
  </si>
  <si>
    <t>Lot Start</t>
  </si>
  <si>
    <t>Lot End</t>
  </si>
  <si>
    <t>Lot Stop</t>
  </si>
  <si>
    <t>IRI</t>
  </si>
  <si>
    <t>pa5</t>
  </si>
  <si>
    <t>pa4</t>
  </si>
  <si>
    <t>pa3</t>
  </si>
  <si>
    <t>pa2</t>
  </si>
  <si>
    <t>pa1</t>
  </si>
  <si>
    <t>combined</t>
  </si>
  <si>
    <t>=IF($P$14="PA4",IF(E24&lt;=$P$16,0,IF(E24&gt;$AT$147,"Max Neg. Pay/CA",ROUND(((E24-$P$16)*(-1.25)),2))),"NOT PA4")</t>
  </si>
  <si>
    <t>=IF($P$14="PA3",IF(E24&lt;=120,0,IF(E24&gt;170,CONCAT("-$",C18," or CA"),ROUND(($C$18/((-37.75347*LN($P$16))+194.87))-($C$18/((-37.75347*LN(E24))+194.87)),2))),"NOT PA3")</t>
  </si>
  <si>
    <t>=IF($P$14="PA2",IF(E24&lt;=120,0,IF(E24&gt;170,"Max Neg. Pay/CA",ROUND(((E24-120)*-5),2))),"NOT PA2")</t>
  </si>
  <si>
    <t>=IF($P$14="PA1",IF(E24&lt;$P$16,0,IF(E24&gt;170,CONCAT("-$",ROUND($C$18,2)," or CA"),ROUND(($C$18/((-37.75347*LN($P$16))+194.87))-($C$18/((-37.75347*LN(E24))+194.87)),2))),"NOT PA1")</t>
  </si>
  <si>
    <t>=IF($P$15="Yes",IF(E24&lt;=$P$16,0, ROUND(($AM$158/((-37.75347*LN($P$16))+194.87))-($AM$158/((-37.75347*LN(E24))+194.87)),2)),"NOT PA5 ONE OPERATION")</t>
  </si>
  <si>
    <t>List any lots to be exlucded:</t>
  </si>
  <si>
    <t>PAY ADJUSTMENT</t>
  </si>
  <si>
    <t>Total Pay Adjustment for this sheet (corrective actions not included):</t>
  </si>
  <si>
    <t>=IF(OR(ISBLANK($I$9),ISBLANK($I$10),ISBLANK($I$11),ISBLANK($P$14),ISBLANK($P$15),ISBLANK($P$16),ISBLANK($F$16)),"",IF($P$15="Yes",IF(E24&lt;=$P$16,0, ROUND(($AM$158/((-37.75347*LN($P$16))+194.87))-($AM$158/((-37.75347*LN(E24))+194.87)),2)),IF($P$14="PA1",IF(E24&lt;$P$16,0,IF(E24&gt;170,CONCAT("-$",ROUND($C$18,2)," or CA"),ROUND(($C$18/((-37.75347*LN($P$16))+194.87))-($C$18/((-37.75347*LN(E24))+194.87)),2))),IF($P$14="PA2",IF(E24&lt;=120,0,IF(E24&gt;170,"Max Neg. Pay/CA",ROUND(((E24-120)*-5),2))),IF($P$14="PA3",IF(E24&lt;=120,0,IF(E24&gt;170,CONCAT("-$",$C$18," or CA"),ROUND(($C$18/((-37.75347*LN($P$16))+194.87))-($C$18/((-37.75347*LN(E24))+194.87)),2))),IF($P$14="PA4",IF(E24&lt;=$P$16,0,IF(E24&gt;$AT$147,"Max Neg. Pay/CA",ROUND(((E24-$P$16)*(-1.25)),2))),""))))))</t>
  </si>
  <si>
    <t>Number of Lots that may require corrective action:</t>
  </si>
  <si>
    <t>Perfect Formula</t>
  </si>
  <si>
    <t>Bid price of last lift of the pavement structure to be evaluated per Ton (P):</t>
  </si>
  <si>
    <t>PAEempty</t>
  </si>
  <si>
    <t>IRI Check Date:</t>
  </si>
  <si>
    <t>Excluded Lots' pay adjustments:</t>
  </si>
  <si>
    <t xml:space="preserve">                                                             Report IRI as a whole number in inches/mile (in/mi) units. Lots are measured in 0.01 mile lengths. 
                                                       Report Lot Start and End as the starting milepost and ending milepost of each lot. Example: 15.00 - 15.01            (CA= Corrective Action)</t>
  </si>
  <si>
    <t>Number of lots with IRI &gt; Target IRI:</t>
  </si>
  <si>
    <t>Number of lots with IRI ≤ Target IRI:</t>
  </si>
  <si>
    <t>Average IRI for all lots:</t>
  </si>
  <si>
    <t>Limits</t>
  </si>
  <si>
    <t>Project Name:</t>
  </si>
  <si>
    <t>Direction</t>
  </si>
  <si>
    <t>Total Number of Lots</t>
  </si>
  <si>
    <t>Average IRI</t>
  </si>
  <si>
    <t># of Lots with IRI &gt; Target IRI</t>
  </si>
  <si>
    <t># of Lots with IRI ≤ Target IRI</t>
  </si>
  <si>
    <t>Prime Contractor:</t>
  </si>
  <si>
    <t>Municipality:</t>
  </si>
  <si>
    <t>Technologist Signature:</t>
  </si>
  <si>
    <t>Signature - County/Municipal Engineer</t>
  </si>
  <si>
    <t>Print</t>
  </si>
  <si>
    <t>County/Municipal Engineer Name:</t>
  </si>
  <si>
    <t>Technologist Name:</t>
  </si>
  <si>
    <t>Address of Independent Testing Agency:</t>
  </si>
  <si>
    <t>Name of Independent Testing Agency:</t>
  </si>
  <si>
    <t>Approved by County/Municipal Engineer:</t>
  </si>
  <si>
    <t>IRI Testing Summary Report</t>
  </si>
  <si>
    <t>Total Pay Adjustment</t>
  </si>
  <si>
    <t># of Excluded Lots</t>
  </si>
  <si>
    <t>Instructions:</t>
  </si>
  <si>
    <t>1. Start by filling out one, or more worksheets as necessary, for each lane of each roadway by starting on Worksheet 1 and moving onto Worksheet 2 and Worksheet 3, etc. 
2. After filling out the necessary amout of Worksheets, return to this Summary sheet tab and fill out the Project Name, Municipality, and Prime Contractor.
3. Use the data from each Worksheet to fill in a line of the table below accordingly. 
4. Fill in the requested information about the indenpendent testing agency. 
5. Print out this Summary sheet  and all other worksheets used for each lane of each roadway. These sheets will makeup the IRI Testing Summary Report.
6. Submit the IRI Testing Summary Report to the county/municipal engineer in charge of the project.</t>
  </si>
  <si>
    <t>IMPERFECT FORMULA</t>
  </si>
  <si>
    <t># of Lots that may Require Corrective Action</t>
  </si>
  <si>
    <t>This worksheet is locked. Please press the Tab key to advance to the next unlocked cell for you to fill in.</t>
  </si>
  <si>
    <t>This worksheet is locked. Please press the Tab key to advance to the next unlocked cell for you to fill in. If you require additional worksheets, you may make a copy of this worksheet and rename the worksheet in sequence with the other worksheets.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</si>
</sst>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8" formatCode="&quot;$&quot;#,##0.00_);[Red]\(&quot;$&quot;#,##0.00\)"/>
    <numFmt numFmtId="164" formatCode="&quot;$&quot;#,##0.00"/>
    <numFmt numFmtId="165" formatCode="0.0"/>
    <numFmt numFmtId="166" formatCode="&quot;$&quot;#,##0.000"/>
  </numFmts>
  <fonts count="35" x14ac:knownFonts="1">
    <font>
      <sz val="11"/>
      <color theme="1"/>
      <name val="Calibri"/>
      <family val="2"/>
      <scheme val="minor"/>
    </font>
    <font>
      <sz val="11"/>
      <color theme="1"/>
      <name val="Calibri"/>
      <family val="2"/>
      <scheme val="minor"/>
    </font>
    <font>
      <sz val="10"/>
      <color theme="1"/>
      <name val="Calibri"/>
      <family val="2"/>
      <scheme val="minor"/>
    </font>
    <font>
      <sz val="9"/>
      <color theme="1"/>
      <name val="Times New Roman"/>
      <family val="1"/>
    </font>
    <font>
      <b/>
      <sz val="9"/>
      <color theme="1"/>
      <name val="Times New Roman"/>
      <family val="1"/>
    </font>
    <font>
      <b/>
      <vertAlign val="superscript"/>
      <sz val="9"/>
      <color theme="1"/>
      <name val="Times New Roman"/>
      <family val="1"/>
    </font>
    <font>
      <b/>
      <sz val="9"/>
      <color rgb="FF000000"/>
      <name val="Times New Roman"/>
      <family val="1"/>
    </font>
    <font>
      <vertAlign val="superscript"/>
      <sz val="9"/>
      <color theme="1"/>
      <name val="Times New Roman"/>
      <family val="1"/>
    </font>
    <font>
      <sz val="9"/>
      <color rgb="FF000000"/>
      <name val="Times New Roman"/>
      <family val="1"/>
    </font>
    <font>
      <vertAlign val="subscript"/>
      <sz val="9"/>
      <color theme="1"/>
      <name val="Times New Roman"/>
      <family val="1"/>
    </font>
    <font>
      <vertAlign val="subscript"/>
      <sz val="11"/>
      <color theme="1"/>
      <name val="Calibri"/>
      <family val="2"/>
      <scheme val="minor"/>
    </font>
    <font>
      <b/>
      <sz val="14"/>
      <color theme="1"/>
      <name val="Calibri"/>
      <family val="2"/>
      <scheme val="minor"/>
    </font>
    <font>
      <sz val="10"/>
      <name val="Arial"/>
      <family val="2"/>
    </font>
    <font>
      <b/>
      <sz val="8"/>
      <name val="Arial"/>
      <family val="2"/>
    </font>
    <font>
      <b/>
      <sz val="11"/>
      <name val="Arial"/>
      <family val="2"/>
    </font>
    <font>
      <sz val="8"/>
      <name val="Arial"/>
      <family val="2"/>
    </font>
    <font>
      <b/>
      <sz val="10"/>
      <name val="Arial"/>
      <family val="2"/>
    </font>
    <font>
      <sz val="8"/>
      <color theme="1"/>
      <name val="Arial"/>
      <family val="2"/>
    </font>
    <font>
      <b/>
      <sz val="8"/>
      <color theme="1"/>
      <name val="Arial"/>
      <family val="2"/>
    </font>
    <font>
      <b/>
      <u/>
      <sz val="10"/>
      <name val="Arial"/>
      <family val="2"/>
    </font>
    <font>
      <b/>
      <sz val="11"/>
      <color rgb="FFFF0000"/>
      <name val="Calibri"/>
      <family val="2"/>
      <scheme val="minor"/>
    </font>
    <font>
      <sz val="11"/>
      <color theme="0"/>
      <name val="Calibri"/>
      <family val="2"/>
      <scheme val="minor"/>
    </font>
    <font>
      <b/>
      <sz val="9"/>
      <name val="Arial"/>
      <family val="2"/>
    </font>
    <font>
      <i/>
      <sz val="9"/>
      <color theme="1"/>
      <name val="Calibri"/>
      <family val="2"/>
      <scheme val="minor"/>
    </font>
    <font>
      <sz val="14"/>
      <color theme="1"/>
      <name val="Calibri"/>
      <family val="2"/>
      <scheme val="minor"/>
    </font>
    <font>
      <sz val="11"/>
      <color theme="0" tint="-0.249977111117893"/>
      <name val="Calibri"/>
      <family val="2"/>
      <scheme val="minor"/>
    </font>
    <font>
      <sz val="9"/>
      <color theme="0" tint="-0.249977111117893"/>
      <name val="Times New Roman"/>
      <family val="1"/>
    </font>
    <font>
      <sz val="10"/>
      <color theme="0" tint="-0.249977111117893"/>
      <name val="Calibri"/>
      <family val="2"/>
      <scheme val="minor"/>
    </font>
    <font>
      <sz val="8"/>
      <color theme="0"/>
      <name val="Arial"/>
      <family val="2"/>
    </font>
    <font>
      <b/>
      <u/>
      <sz val="11"/>
      <color theme="0"/>
      <name val="Calibri"/>
      <family val="2"/>
      <scheme val="minor"/>
    </font>
    <font>
      <b/>
      <sz val="9"/>
      <color theme="0"/>
      <name val="Times New Roman"/>
      <family val="1"/>
    </font>
    <font>
      <sz val="9"/>
      <color theme="0"/>
      <name val="Times New Roman"/>
      <family val="1"/>
    </font>
    <font>
      <sz val="10"/>
      <color theme="0"/>
      <name val="Calibri"/>
      <family val="2"/>
      <scheme val="minor"/>
    </font>
    <font>
      <b/>
      <sz val="8"/>
      <color theme="0"/>
      <name val="Arial"/>
      <family val="2"/>
    </font>
    <font>
      <sz val="1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double">
        <color indexed="64"/>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dotted">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6">
    <xf numFmtId="0" fontId="0" fillId="0" borderId="0"/>
    <xf numFmtId="0" fontId="12" fillId="0" borderId="0"/>
    <xf numFmtId="0" fontId="12" fillId="0" borderId="0"/>
    <xf numFmtId="0" fontId="12" fillId="0" borderId="0"/>
    <xf numFmtId="0" fontId="1" fillId="0" borderId="0"/>
    <xf numFmtId="0" fontId="1" fillId="0" borderId="0"/>
  </cellStyleXfs>
  <cellXfs count="308">
    <xf numFmtId="0" fontId="0" fillId="0" borderId="0" xfId="0"/>
    <xf numFmtId="0" fontId="3" fillId="0" borderId="0" xfId="0" applyFont="1" applyAlignment="1">
      <alignment horizontal="center" vertical="center" wrapText="1"/>
    </xf>
    <xf numFmtId="0" fontId="4" fillId="0" borderId="22"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0" xfId="0" applyFont="1" applyAlignment="1">
      <alignment horizontal="center" vertical="center"/>
    </xf>
    <xf numFmtId="0" fontId="0" fillId="3" borderId="0" xfId="0" applyFill="1"/>
    <xf numFmtId="0" fontId="3" fillId="0" borderId="0" xfId="0" applyFont="1" applyAlignment="1">
      <alignment horizontal="left" vertical="center"/>
    </xf>
    <xf numFmtId="0" fontId="2" fillId="0" borderId="28" xfId="0" applyFont="1" applyBorder="1" applyAlignment="1">
      <alignment vertical="center"/>
    </xf>
    <xf numFmtId="0" fontId="2" fillId="0" borderId="29" xfId="0" applyFont="1" applyBorder="1" applyAlignment="1">
      <alignment vertical="center" wrapText="1"/>
    </xf>
    <xf numFmtId="0" fontId="2" fillId="0" borderId="29" xfId="0" applyFont="1" applyBorder="1" applyAlignment="1">
      <alignment horizontal="left" vertical="center"/>
    </xf>
    <xf numFmtId="0" fontId="2" fillId="0" borderId="24" xfId="0" applyFont="1" applyBorder="1" applyAlignment="1">
      <alignment horizontal="center" vertical="center" wrapText="1"/>
    </xf>
    <xf numFmtId="0" fontId="2" fillId="0" borderId="23" xfId="0" applyFont="1" applyBorder="1" applyAlignment="1">
      <alignment horizontal="center" vertical="center" wrapText="1"/>
    </xf>
    <xf numFmtId="0" fontId="0" fillId="0" borderId="24" xfId="0" applyBorder="1"/>
    <xf numFmtId="0" fontId="0" fillId="0" borderId="23" xfId="0" applyBorder="1"/>
    <xf numFmtId="0" fontId="0" fillId="0" borderId="24" xfId="0" applyBorder="1" applyAlignment="1"/>
    <xf numFmtId="0" fontId="0" fillId="3" borderId="24" xfId="0" applyFill="1" applyBorder="1"/>
    <xf numFmtId="0" fontId="0" fillId="3" borderId="23" xfId="0" applyFill="1" applyBorder="1"/>
    <xf numFmtId="0" fontId="0" fillId="0" borderId="24" xfId="0" applyFont="1" applyBorder="1" applyAlignment="1">
      <alignment vertical="center"/>
    </xf>
    <xf numFmtId="0" fontId="4"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applyAlignment="1">
      <alignment horizontal="justify" vertical="center" wrapText="1"/>
    </xf>
    <xf numFmtId="0" fontId="0" fillId="3" borderId="0" xfId="0" applyFill="1" applyAlignment="1">
      <alignment vertical="center" wrapText="1"/>
    </xf>
    <xf numFmtId="0" fontId="3" fillId="0" borderId="0" xfId="0" applyFont="1" applyBorder="1" applyAlignment="1">
      <alignment horizontal="left" vertical="center"/>
    </xf>
    <xf numFmtId="0" fontId="0" fillId="0" borderId="31" xfId="0" applyBorder="1" applyAlignment="1" applyProtection="1">
      <alignment horizontal="center"/>
      <protection locked="0"/>
    </xf>
    <xf numFmtId="0" fontId="0" fillId="0" borderId="9"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30" xfId="0" applyBorder="1" applyAlignment="1" applyProtection="1">
      <alignment horizontal="center"/>
      <protection locked="0"/>
    </xf>
    <xf numFmtId="0" fontId="0" fillId="4" borderId="0" xfId="0" applyFill="1"/>
    <xf numFmtId="0" fontId="4" fillId="4"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0" xfId="0" applyFont="1" applyFill="1" applyBorder="1" applyAlignment="1">
      <alignment horizontal="justify" vertical="center" wrapText="1"/>
    </xf>
    <xf numFmtId="0" fontId="0" fillId="4" borderId="0" xfId="0" applyFill="1" applyAlignment="1">
      <alignment vertical="center" wrapText="1"/>
    </xf>
    <xf numFmtId="0" fontId="3" fillId="4" borderId="0" xfId="0" applyFont="1" applyFill="1" applyAlignment="1">
      <alignment horizontal="left" vertical="center"/>
    </xf>
    <xf numFmtId="0" fontId="3" fillId="4" borderId="0" xfId="0" applyFont="1" applyFill="1" applyBorder="1" applyAlignment="1">
      <alignment horizontal="left" vertical="center"/>
    </xf>
    <xf numFmtId="0" fontId="15" fillId="0" borderId="22" xfId="0" applyFont="1" applyBorder="1" applyAlignment="1" applyProtection="1">
      <alignment horizontal="center" vertical="center"/>
      <protection locked="0"/>
    </xf>
    <xf numFmtId="0" fontId="0" fillId="0" borderId="0" xfId="0" applyAlignment="1">
      <alignment horizontal="right"/>
    </xf>
    <xf numFmtId="0" fontId="13" fillId="0" borderId="22" xfId="0" applyNumberFormat="1" applyFont="1" applyBorder="1" applyAlignment="1" applyProtection="1">
      <alignment horizontal="center" vertical="center"/>
      <protection hidden="1"/>
    </xf>
    <xf numFmtId="164" fontId="13" fillId="0" borderId="0" xfId="0" applyNumberFormat="1" applyFont="1" applyBorder="1" applyAlignment="1" applyProtection="1">
      <alignment horizontal="center" vertical="center"/>
      <protection locked="0"/>
    </xf>
    <xf numFmtId="0" fontId="13" fillId="0" borderId="14" xfId="0" applyFont="1" applyFill="1" applyBorder="1" applyAlignment="1" applyProtection="1">
      <alignment horizontal="center" vertical="center"/>
      <protection locked="0"/>
    </xf>
    <xf numFmtId="164" fontId="13" fillId="0" borderId="20" xfId="0" applyNumberFormat="1" applyFont="1" applyBorder="1" applyAlignment="1" applyProtection="1">
      <alignment horizontal="center" vertical="center"/>
      <protection hidden="1"/>
    </xf>
    <xf numFmtId="1" fontId="15" fillId="0" borderId="28" xfId="0" applyNumberFormat="1" applyFont="1" applyBorder="1" applyAlignment="1" applyProtection="1">
      <alignment horizontal="center" vertical="center"/>
      <protection locked="0"/>
    </xf>
    <xf numFmtId="165" fontId="15" fillId="0" borderId="38" xfId="0" applyNumberFormat="1" applyFont="1" applyBorder="1" applyAlignment="1" applyProtection="1">
      <alignment horizontal="center" vertical="center"/>
      <protection locked="0"/>
    </xf>
    <xf numFmtId="1" fontId="15" fillId="0" borderId="41" xfId="0" applyNumberFormat="1" applyFont="1" applyBorder="1" applyAlignment="1" applyProtection="1">
      <alignment horizontal="center" vertical="center"/>
      <protection locked="0"/>
    </xf>
    <xf numFmtId="2" fontId="15" fillId="0" borderId="38" xfId="0" applyNumberFormat="1" applyFont="1" applyBorder="1" applyAlignment="1" applyProtection="1">
      <alignment horizontal="center" vertical="center"/>
      <protection locked="0"/>
    </xf>
    <xf numFmtId="2" fontId="13" fillId="0" borderId="22" xfId="0" applyNumberFormat="1" applyFont="1" applyBorder="1" applyAlignment="1" applyProtection="1">
      <alignment horizontal="center" vertical="center"/>
      <protection locked="0"/>
    </xf>
    <xf numFmtId="164" fontId="13" fillId="0" borderId="22" xfId="0" applyNumberFormat="1" applyFont="1" applyBorder="1" applyAlignment="1" applyProtection="1">
      <alignment horizontal="center" vertical="center"/>
      <protection locked="0"/>
    </xf>
    <xf numFmtId="164" fontId="13" fillId="0" borderId="22" xfId="0" applyNumberFormat="1" applyFont="1" applyFill="1" applyBorder="1" applyAlignment="1" applyProtection="1">
      <alignment horizontal="center" vertical="center"/>
      <protection hidden="1"/>
    </xf>
    <xf numFmtId="0" fontId="0" fillId="0" borderId="0" xfId="0" applyProtection="1"/>
    <xf numFmtId="0" fontId="13" fillId="0" borderId="13" xfId="1" applyFont="1" applyBorder="1" applyAlignment="1" applyProtection="1">
      <alignment horizontal="center" vertical="center" wrapText="1"/>
    </xf>
    <xf numFmtId="0" fontId="13" fillId="0" borderId="13" xfId="1" applyFont="1" applyBorder="1" applyAlignment="1" applyProtection="1">
      <alignment horizontal="center" vertical="center"/>
    </xf>
    <xf numFmtId="0" fontId="13" fillId="0" borderId="13" xfId="0" applyFont="1" applyBorder="1" applyAlignment="1" applyProtection="1">
      <alignment horizontal="center" vertical="center"/>
    </xf>
    <xf numFmtId="0" fontId="13" fillId="0" borderId="13" xfId="0" applyFont="1" applyBorder="1" applyAlignment="1" applyProtection="1">
      <alignment vertical="center"/>
    </xf>
    <xf numFmtId="0" fontId="13" fillId="0" borderId="22" xfId="0" applyFont="1" applyBorder="1" applyAlignment="1" applyProtection="1">
      <alignment vertical="center"/>
    </xf>
    <xf numFmtId="0" fontId="0" fillId="0" borderId="22" xfId="0" applyBorder="1" applyProtection="1"/>
    <xf numFmtId="0" fontId="13" fillId="0" borderId="22" xfId="0" applyFont="1" applyBorder="1" applyAlignment="1" applyProtection="1">
      <alignment horizontal="center" vertical="center"/>
    </xf>
    <xf numFmtId="0" fontId="13" fillId="0" borderId="14" xfId="0" applyFont="1" applyBorder="1" applyAlignment="1" applyProtection="1">
      <alignment horizontal="center" vertical="center"/>
    </xf>
    <xf numFmtId="14" fontId="15" fillId="0" borderId="21" xfId="0" applyNumberFormat="1" applyFont="1" applyBorder="1" applyAlignment="1" applyProtection="1">
      <alignment horizontal="left" vertical="center"/>
    </xf>
    <xf numFmtId="14" fontId="13" fillId="0" borderId="0" xfId="0" applyNumberFormat="1" applyFont="1" applyBorder="1" applyAlignment="1" applyProtection="1">
      <alignment horizontal="left" vertical="center"/>
    </xf>
    <xf numFmtId="0" fontId="13" fillId="0" borderId="0" xfId="0" applyFont="1" applyBorder="1" applyAlignment="1" applyProtection="1">
      <alignment horizontal="left" vertical="center"/>
    </xf>
    <xf numFmtId="14" fontId="0" fillId="0" borderId="18" xfId="0" applyNumberFormat="1" applyBorder="1" applyAlignment="1" applyProtection="1">
      <alignment horizontal="center" vertical="center"/>
    </xf>
    <xf numFmtId="0" fontId="13" fillId="0" borderId="13" xfId="0" applyFont="1" applyFill="1" applyBorder="1" applyAlignment="1" applyProtection="1">
      <alignment horizontal="left" vertical="center"/>
    </xf>
    <xf numFmtId="164" fontId="13" fillId="0" borderId="20" xfId="0" applyNumberFormat="1" applyFont="1" applyBorder="1" applyAlignment="1" applyProtection="1">
      <alignment vertical="center"/>
    </xf>
    <xf numFmtId="14" fontId="15" fillId="0" borderId="22" xfId="0" applyNumberFormat="1" applyFont="1" applyBorder="1" applyAlignment="1" applyProtection="1">
      <alignment horizontal="left" vertical="center"/>
    </xf>
    <xf numFmtId="14" fontId="13" fillId="0" borderId="20" xfId="0" applyNumberFormat="1" applyFont="1" applyBorder="1" applyAlignment="1" applyProtection="1">
      <alignment horizontal="left" vertical="center"/>
    </xf>
    <xf numFmtId="0" fontId="13" fillId="0" borderId="20" xfId="0" applyFont="1" applyBorder="1" applyAlignment="1" applyProtection="1">
      <alignment horizontal="left" vertical="center"/>
    </xf>
    <xf numFmtId="14" fontId="0" fillId="0" borderId="14" xfId="0" applyNumberFormat="1" applyBorder="1" applyAlignment="1" applyProtection="1">
      <alignment horizontal="center" vertical="center"/>
    </xf>
    <xf numFmtId="0" fontId="15" fillId="0" borderId="22" xfId="0" applyFont="1" applyBorder="1" applyAlignment="1" applyProtection="1">
      <alignment vertical="center"/>
    </xf>
    <xf numFmtId="0" fontId="13" fillId="0" borderId="24" xfId="0" applyFont="1" applyBorder="1" applyAlignment="1" applyProtection="1">
      <alignment vertical="center"/>
    </xf>
    <xf numFmtId="0" fontId="15" fillId="0" borderId="0" xfId="0" applyFont="1" applyBorder="1" applyAlignment="1" applyProtection="1">
      <alignment vertical="center"/>
    </xf>
    <xf numFmtId="0" fontId="13" fillId="0" borderId="0" xfId="0" applyFont="1" applyBorder="1" applyAlignment="1" applyProtection="1">
      <alignment horizontal="center" vertical="center"/>
    </xf>
    <xf numFmtId="3" fontId="13" fillId="0" borderId="0" xfId="0" applyNumberFormat="1" applyFont="1" applyBorder="1" applyAlignment="1" applyProtection="1">
      <alignment horizontal="center" vertical="center" shrinkToFit="1"/>
    </xf>
    <xf numFmtId="0" fontId="13" fillId="5" borderId="13" xfId="0" applyFont="1" applyFill="1" applyBorder="1" applyAlignment="1" applyProtection="1">
      <alignment vertical="center"/>
    </xf>
    <xf numFmtId="0" fontId="15" fillId="5" borderId="22" xfId="0" applyFont="1" applyFill="1" applyBorder="1" applyAlignment="1" applyProtection="1">
      <alignment vertical="center"/>
    </xf>
    <xf numFmtId="0" fontId="0" fillId="5" borderId="22" xfId="0" applyFill="1" applyBorder="1" applyProtection="1"/>
    <xf numFmtId="0" fontId="13" fillId="5" borderId="14" xfId="0" applyFont="1" applyFill="1" applyBorder="1" applyAlignment="1" applyProtection="1">
      <alignment horizontal="center" vertical="center"/>
    </xf>
    <xf numFmtId="0" fontId="13" fillId="0" borderId="23" xfId="0" applyFont="1" applyBorder="1" applyAlignment="1" applyProtection="1">
      <alignment vertical="center"/>
    </xf>
    <xf numFmtId="0" fontId="0" fillId="0" borderId="0" xfId="0" quotePrefix="1" applyProtection="1"/>
    <xf numFmtId="0" fontId="14" fillId="0" borderId="24" xfId="0" applyFont="1" applyFill="1" applyBorder="1" applyAlignment="1" applyProtection="1">
      <alignment horizontal="right" vertical="center"/>
    </xf>
    <xf numFmtId="0" fontId="14" fillId="0" borderId="0" xfId="0" applyFont="1" applyFill="1" applyBorder="1" applyAlignment="1" applyProtection="1">
      <alignment horizontal="right" vertical="center"/>
    </xf>
    <xf numFmtId="164" fontId="14" fillId="0" borderId="0" xfId="0" applyNumberFormat="1" applyFont="1" applyBorder="1" applyAlignment="1" applyProtection="1">
      <alignment horizontal="center" vertical="center"/>
    </xf>
    <xf numFmtId="0" fontId="14" fillId="0" borderId="24" xfId="0" applyFont="1" applyBorder="1" applyAlignment="1" applyProtection="1">
      <alignment horizontal="right" vertical="center"/>
    </xf>
    <xf numFmtId="164" fontId="14" fillId="0" borderId="0" xfId="0" applyNumberFormat="1" applyFont="1" applyFill="1" applyBorder="1" applyAlignment="1" applyProtection="1">
      <alignment horizontal="center" vertical="center"/>
    </xf>
    <xf numFmtId="0" fontId="14" fillId="0" borderId="0" xfId="0" applyFont="1" applyBorder="1" applyAlignment="1" applyProtection="1">
      <alignment horizontal="center" vertical="center"/>
    </xf>
    <xf numFmtId="6" fontId="13" fillId="0" borderId="22" xfId="2" applyNumberFormat="1" applyFont="1" applyBorder="1" applyAlignment="1" applyProtection="1">
      <alignment vertical="center"/>
    </xf>
    <xf numFmtId="1" fontId="16" fillId="0" borderId="14" xfId="0" applyNumberFormat="1" applyFont="1" applyBorder="1" applyAlignment="1" applyProtection="1">
      <alignment horizontal="center" vertical="center"/>
    </xf>
    <xf numFmtId="0" fontId="13" fillId="0" borderId="13" xfId="0" applyFont="1" applyBorder="1" applyAlignment="1" applyProtection="1">
      <alignment horizontal="center" vertical="center" wrapText="1"/>
    </xf>
    <xf numFmtId="0" fontId="13" fillId="0" borderId="39" xfId="0" applyFont="1" applyBorder="1" applyAlignment="1" applyProtection="1">
      <alignment horizontal="center" vertical="center"/>
    </xf>
    <xf numFmtId="0" fontId="13" fillId="0" borderId="40" xfId="0" applyFont="1" applyBorder="1" applyAlignment="1" applyProtection="1">
      <alignment horizontal="center" vertical="center" wrapText="1"/>
    </xf>
    <xf numFmtId="0" fontId="13" fillId="0" borderId="27" xfId="0" applyFont="1" applyBorder="1" applyAlignment="1" applyProtection="1">
      <alignment horizontal="center" vertical="center" wrapText="1"/>
    </xf>
    <xf numFmtId="0" fontId="13" fillId="0" borderId="39" xfId="0" applyFont="1" applyBorder="1" applyAlignment="1" applyProtection="1">
      <alignment horizontal="center" vertical="center" wrapText="1"/>
    </xf>
    <xf numFmtId="0" fontId="13" fillId="0" borderId="14" xfId="0" applyFont="1" applyBorder="1" applyAlignment="1" applyProtection="1">
      <alignment horizontal="center" vertical="center" wrapText="1"/>
    </xf>
    <xf numFmtId="164" fontId="15" fillId="0" borderId="31" xfId="0" applyNumberFormat="1" applyFont="1" applyBorder="1" applyAlignment="1" applyProtection="1">
      <alignment horizontal="center" vertical="center"/>
    </xf>
    <xf numFmtId="164" fontId="17" fillId="0" borderId="31" xfId="0" applyNumberFormat="1" applyFont="1" applyBorder="1" applyAlignment="1" applyProtection="1">
      <alignment horizontal="center" vertical="center"/>
    </xf>
    <xf numFmtId="164" fontId="15" fillId="0" borderId="9" xfId="0" applyNumberFormat="1" applyFont="1" applyBorder="1" applyAlignment="1" applyProtection="1">
      <alignment horizontal="center" vertical="center"/>
    </xf>
    <xf numFmtId="164" fontId="17" fillId="0" borderId="9" xfId="0" applyNumberFormat="1" applyFont="1" applyBorder="1" applyAlignment="1" applyProtection="1">
      <alignment horizontal="center" vertical="center"/>
    </xf>
    <xf numFmtId="3" fontId="13" fillId="0" borderId="18" xfId="0" applyNumberFormat="1" applyFont="1" applyBorder="1" applyAlignment="1" applyProtection="1">
      <alignment horizontal="center" vertical="center" shrinkToFit="1"/>
      <protection locked="0"/>
    </xf>
    <xf numFmtId="0" fontId="18" fillId="0" borderId="14" xfId="0" applyFont="1" applyBorder="1" applyAlignment="1" applyProtection="1">
      <alignment horizontal="center"/>
      <protection locked="0"/>
    </xf>
    <xf numFmtId="1" fontId="17" fillId="0" borderId="8" xfId="0" applyNumberFormat="1" applyFont="1" applyBorder="1" applyAlignment="1" applyProtection="1">
      <alignment horizontal="center" vertical="center"/>
      <protection locked="0" hidden="1"/>
    </xf>
    <xf numFmtId="2" fontId="17" fillId="0" borderId="1" xfId="0" applyNumberFormat="1" applyFont="1" applyBorder="1" applyAlignment="1" applyProtection="1">
      <alignment horizontal="center" vertical="center"/>
      <protection locked="0" hidden="1"/>
    </xf>
    <xf numFmtId="165" fontId="17" fillId="0" borderId="1" xfId="0" applyNumberFormat="1" applyFont="1" applyBorder="1" applyAlignment="1" applyProtection="1">
      <alignment horizontal="center" vertical="center"/>
      <protection locked="0" hidden="1"/>
    </xf>
    <xf numFmtId="1" fontId="17" fillId="0" borderId="37" xfId="0" applyNumberFormat="1" applyFont="1" applyBorder="1" applyAlignment="1" applyProtection="1">
      <alignment horizontal="center" vertical="center"/>
      <protection locked="0" hidden="1"/>
    </xf>
    <xf numFmtId="1" fontId="17" fillId="0" borderId="10" xfId="0" applyNumberFormat="1" applyFont="1" applyBorder="1" applyAlignment="1" applyProtection="1">
      <alignment horizontal="center" vertical="center"/>
      <protection locked="0" hidden="1"/>
    </xf>
    <xf numFmtId="2" fontId="17" fillId="0" borderId="11" xfId="0" applyNumberFormat="1" applyFont="1" applyBorder="1" applyAlignment="1" applyProtection="1">
      <alignment horizontal="center" vertical="center"/>
      <protection locked="0" hidden="1"/>
    </xf>
    <xf numFmtId="165" fontId="17" fillId="0" borderId="11" xfId="0" applyNumberFormat="1" applyFont="1" applyBorder="1" applyAlignment="1" applyProtection="1">
      <alignment horizontal="center" vertical="center"/>
      <protection locked="0" hidden="1"/>
    </xf>
    <xf numFmtId="164" fontId="15" fillId="0" borderId="12" xfId="0" applyNumberFormat="1" applyFont="1" applyBorder="1" applyAlignment="1" applyProtection="1">
      <alignment horizontal="center" vertical="center"/>
    </xf>
    <xf numFmtId="1" fontId="17" fillId="0" borderId="42" xfId="0" applyNumberFormat="1" applyFont="1" applyBorder="1" applyAlignment="1" applyProtection="1">
      <alignment horizontal="center" vertical="center"/>
      <protection locked="0" hidden="1"/>
    </xf>
    <xf numFmtId="164" fontId="17" fillId="0" borderId="12" xfId="0" applyNumberFormat="1" applyFont="1" applyBorder="1" applyAlignment="1" applyProtection="1">
      <alignment horizontal="center" vertical="center"/>
    </xf>
    <xf numFmtId="0" fontId="20" fillId="0" borderId="0" xfId="0" applyFont="1" applyFill="1" applyProtection="1"/>
    <xf numFmtId="165" fontId="0" fillId="0" borderId="0" xfId="0" applyNumberFormat="1" applyProtection="1"/>
    <xf numFmtId="1" fontId="18" fillId="0" borderId="13" xfId="0" applyNumberFormat="1" applyFont="1" applyBorder="1" applyAlignment="1" applyProtection="1">
      <alignment horizontal="left" vertical="center"/>
      <protection hidden="1"/>
    </xf>
    <xf numFmtId="2" fontId="17" fillId="0" borderId="22" xfId="0" applyNumberFormat="1" applyFont="1" applyBorder="1" applyAlignment="1" applyProtection="1">
      <alignment horizontal="center" vertical="center"/>
      <protection hidden="1"/>
    </xf>
    <xf numFmtId="0" fontId="0" fillId="0" borderId="1" xfId="0" applyBorder="1"/>
    <xf numFmtId="0" fontId="0" fillId="0" borderId="46" xfId="0" applyBorder="1"/>
    <xf numFmtId="0" fontId="23" fillId="0" borderId="46" xfId="0" applyFont="1" applyBorder="1" applyAlignment="1">
      <alignment vertical="top"/>
    </xf>
    <xf numFmtId="0" fontId="0" fillId="0" borderId="41" xfId="0" applyBorder="1"/>
    <xf numFmtId="0" fontId="0" fillId="0" borderId="2" xfId="0" applyBorder="1" applyAlignment="1">
      <alignment horizontal="center" vertical="center"/>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8" xfId="0" applyBorder="1"/>
    <xf numFmtId="0" fontId="0" fillId="0" borderId="9" xfId="0" applyBorder="1"/>
    <xf numFmtId="0" fontId="0" fillId="0" borderId="5" xfId="0" applyBorder="1"/>
    <xf numFmtId="0" fontId="0" fillId="0" borderId="6" xfId="0" applyBorder="1"/>
    <xf numFmtId="0" fontId="0" fillId="0" borderId="7" xfId="0" applyBorder="1"/>
    <xf numFmtId="0" fontId="0" fillId="0" borderId="24" xfId="0" applyBorder="1" applyAlignment="1">
      <alignment horizontal="left"/>
    </xf>
    <xf numFmtId="0" fontId="0" fillId="0" borderId="0" xfId="0" applyBorder="1" applyAlignment="1">
      <alignment horizontal="left"/>
    </xf>
    <xf numFmtId="0" fontId="0" fillId="0" borderId="0" xfId="0" applyBorder="1" applyAlignment="1">
      <alignment horizontal="center"/>
    </xf>
    <xf numFmtId="0" fontId="0" fillId="0" borderId="23" xfId="0" applyBorder="1" applyAlignment="1">
      <alignment horizontal="center"/>
    </xf>
    <xf numFmtId="0" fontId="0" fillId="0" borderId="50" xfId="0" applyBorder="1"/>
    <xf numFmtId="0" fontId="0" fillId="0" borderId="51" xfId="0" applyBorder="1"/>
    <xf numFmtId="0" fontId="0" fillId="0" borderId="17" xfId="0" applyBorder="1"/>
    <xf numFmtId="0" fontId="0" fillId="0" borderId="21" xfId="0" applyBorder="1"/>
    <xf numFmtId="0" fontId="0" fillId="0" borderId="52" xfId="0" applyBorder="1"/>
    <xf numFmtId="0" fontId="23" fillId="0" borderId="21" xfId="0" applyFont="1" applyBorder="1" applyAlignment="1">
      <alignment vertical="top"/>
    </xf>
    <xf numFmtId="0" fontId="0" fillId="0" borderId="18" xfId="0" applyBorder="1"/>
    <xf numFmtId="0" fontId="0" fillId="0" borderId="2" xfId="0" applyBorder="1" applyAlignment="1">
      <alignment horizontal="center"/>
    </xf>
    <xf numFmtId="0" fontId="0" fillId="0" borderId="8" xfId="0" applyBorder="1" applyAlignment="1">
      <alignment horizontal="center"/>
    </xf>
    <xf numFmtId="0" fontId="0" fillId="0" borderId="5" xfId="0" applyBorder="1" applyAlignment="1">
      <alignment horizontal="center"/>
    </xf>
    <xf numFmtId="0" fontId="0" fillId="0" borderId="0" xfId="0" applyFont="1" applyAlignment="1">
      <alignment wrapText="1"/>
    </xf>
    <xf numFmtId="0" fontId="0" fillId="0" borderId="21" xfId="0" applyFont="1" applyBorder="1" applyAlignment="1">
      <alignment wrapText="1"/>
    </xf>
    <xf numFmtId="0" fontId="0" fillId="0" borderId="0" xfId="0" applyFill="1" applyAlignment="1"/>
    <xf numFmtId="0" fontId="11" fillId="0" borderId="0" xfId="0" applyFont="1" applyAlignment="1">
      <alignment horizontal="center"/>
    </xf>
    <xf numFmtId="0" fontId="25" fillId="4" borderId="0" xfId="0" applyFont="1" applyFill="1" applyBorder="1"/>
    <xf numFmtId="0" fontId="26" fillId="4" borderId="0" xfId="0" applyFont="1" applyFill="1" applyBorder="1" applyAlignment="1">
      <alignment horizontal="center" vertical="center" wrapText="1"/>
    </xf>
    <xf numFmtId="0" fontId="27" fillId="4" borderId="0" xfId="0" applyFont="1" applyFill="1" applyBorder="1"/>
    <xf numFmtId="0" fontId="25" fillId="4" borderId="0" xfId="0" applyFont="1" applyFill="1" applyBorder="1" applyAlignment="1">
      <alignment horizontal="center"/>
    </xf>
    <xf numFmtId="0" fontId="21" fillId="0" borderId="0" xfId="0" applyFont="1" applyFill="1" applyProtection="1"/>
    <xf numFmtId="0" fontId="21" fillId="0" borderId="0" xfId="0" quotePrefix="1" applyFont="1" applyFill="1" applyProtection="1"/>
    <xf numFmtId="166" fontId="21" fillId="0" borderId="0" xfId="0" quotePrefix="1" applyNumberFormat="1" applyFont="1" applyFill="1" applyProtection="1"/>
    <xf numFmtId="164" fontId="21" fillId="0" borderId="0" xfId="0" quotePrefix="1" applyNumberFormat="1" applyFont="1" applyFill="1" applyBorder="1" applyProtection="1"/>
    <xf numFmtId="0" fontId="21" fillId="0" borderId="0" xfId="0" applyFont="1" applyFill="1" applyBorder="1" applyProtection="1"/>
    <xf numFmtId="0" fontId="21" fillId="0" borderId="0" xfId="0" quotePrefix="1" applyFont="1" applyFill="1" applyBorder="1" applyProtection="1"/>
    <xf numFmtId="0" fontId="28" fillId="0" borderId="0" xfId="0" quotePrefix="1" applyFont="1" applyFill="1" applyBorder="1" applyAlignment="1" applyProtection="1"/>
    <xf numFmtId="0" fontId="29" fillId="0" borderId="0" xfId="0" applyFont="1" applyFill="1" applyProtection="1"/>
    <xf numFmtId="164" fontId="21" fillId="0" borderId="0" xfId="0" applyNumberFormat="1" applyFont="1" applyFill="1" applyProtection="1"/>
    <xf numFmtId="0" fontId="30" fillId="0" borderId="22" xfId="0" applyFont="1" applyFill="1" applyBorder="1" applyAlignment="1" applyProtection="1">
      <alignment horizontal="left" vertical="center" wrapText="1"/>
    </xf>
    <xf numFmtId="0" fontId="30" fillId="0" borderId="22" xfId="0" applyFont="1" applyFill="1" applyBorder="1" applyAlignment="1" applyProtection="1">
      <alignment horizontal="center" vertical="center" wrapText="1"/>
    </xf>
    <xf numFmtId="0" fontId="31" fillId="0" borderId="36" xfId="0" applyFont="1" applyFill="1" applyBorder="1" applyAlignment="1" applyProtection="1">
      <alignment vertical="center" wrapText="1"/>
    </xf>
    <xf numFmtId="8" fontId="31" fillId="0" borderId="36" xfId="0" applyNumberFormat="1" applyFont="1" applyFill="1" applyBorder="1" applyAlignment="1" applyProtection="1">
      <alignment horizontal="center" vertical="center" wrapText="1"/>
    </xf>
    <xf numFmtId="0" fontId="31" fillId="0" borderId="25" xfId="0" applyFont="1" applyFill="1" applyBorder="1" applyAlignment="1" applyProtection="1">
      <alignment vertical="center" wrapText="1"/>
    </xf>
    <xf numFmtId="8" fontId="31" fillId="0" borderId="25" xfId="0" applyNumberFormat="1" applyFont="1" applyFill="1" applyBorder="1" applyAlignment="1" applyProtection="1">
      <alignment horizontal="center" vertical="center" wrapText="1"/>
    </xf>
    <xf numFmtId="0" fontId="21" fillId="0" borderId="0" xfId="0" applyFont="1" applyFill="1" applyAlignment="1" applyProtection="1">
      <alignment horizontal="right"/>
    </xf>
    <xf numFmtId="164" fontId="21" fillId="0" borderId="0" xfId="0" applyNumberFormat="1" applyFont="1" applyFill="1" applyAlignment="1" applyProtection="1">
      <alignment horizontal="left"/>
    </xf>
    <xf numFmtId="0" fontId="32" fillId="0" borderId="0" xfId="0" applyFont="1" applyFill="1" applyAlignment="1" applyProtection="1">
      <alignment horizontal="right"/>
    </xf>
    <xf numFmtId="0" fontId="21" fillId="0" borderId="0" xfId="0" applyFont="1" applyFill="1" applyAlignment="1" applyProtection="1">
      <alignment horizontal="left"/>
    </xf>
    <xf numFmtId="0" fontId="21" fillId="0" borderId="0" xfId="0" applyFont="1" applyFill="1" applyAlignment="1" applyProtection="1"/>
    <xf numFmtId="0" fontId="0" fillId="0" borderId="3" xfId="0" applyFont="1" applyBorder="1" applyAlignment="1">
      <alignment horizontal="center" vertical="center" wrapText="1"/>
    </xf>
    <xf numFmtId="0" fontId="13" fillId="0" borderId="13" xfId="0" applyFont="1" applyBorder="1" applyAlignment="1" applyProtection="1">
      <alignment horizontal="center" vertical="center"/>
    </xf>
    <xf numFmtId="0" fontId="13" fillId="0" borderId="22" xfId="0" applyFont="1" applyBorder="1" applyAlignment="1" applyProtection="1">
      <alignment horizontal="center" vertical="center"/>
    </xf>
    <xf numFmtId="0" fontId="11" fillId="0" borderId="26" xfId="0" applyFont="1" applyBorder="1"/>
    <xf numFmtId="0" fontId="11" fillId="0" borderId="27" xfId="0" applyFont="1" applyBorder="1" applyAlignment="1">
      <alignment horizontal="center"/>
    </xf>
    <xf numFmtId="164" fontId="13" fillId="0" borderId="14" xfId="2" applyNumberFormat="1" applyFont="1" applyBorder="1" applyAlignment="1" applyProtection="1">
      <alignment horizontal="center" vertical="center"/>
      <protection locked="0"/>
    </xf>
    <xf numFmtId="0" fontId="17" fillId="0" borderId="14" xfId="0" quotePrefix="1" applyFont="1" applyBorder="1" applyAlignment="1" applyProtection="1">
      <alignment horizontal="center"/>
    </xf>
    <xf numFmtId="1" fontId="17" fillId="0" borderId="14" xfId="0" quotePrefix="1" applyNumberFormat="1" applyFont="1" applyBorder="1" applyAlignment="1" applyProtection="1">
      <alignment horizontal="center" vertical="center"/>
    </xf>
    <xf numFmtId="0" fontId="21" fillId="0" borderId="0" xfId="0" applyFont="1" applyBorder="1" applyProtection="1"/>
    <xf numFmtId="0" fontId="33" fillId="0" borderId="0" xfId="0" applyFont="1" applyBorder="1" applyAlignment="1" applyProtection="1">
      <alignment horizontal="center" vertical="center"/>
    </xf>
    <xf numFmtId="0" fontId="33" fillId="0" borderId="0" xfId="0" applyFont="1" applyBorder="1" applyAlignment="1" applyProtection="1">
      <alignment horizontal="center" vertical="center" wrapText="1"/>
    </xf>
    <xf numFmtId="0" fontId="21" fillId="0" borderId="0" xfId="0" applyFont="1" applyProtection="1"/>
    <xf numFmtId="0" fontId="21" fillId="0" borderId="0" xfId="0" quotePrefix="1" applyFont="1" applyProtection="1"/>
    <xf numFmtId="166" fontId="21" fillId="0" borderId="0" xfId="0" applyNumberFormat="1" applyFont="1" applyProtection="1"/>
    <xf numFmtId="164" fontId="21" fillId="0" borderId="0" xfId="0" quotePrefix="1" applyNumberFormat="1" applyFont="1" applyProtection="1"/>
    <xf numFmtId="0" fontId="33" fillId="0" borderId="0" xfId="0" applyFont="1" applyFill="1" applyBorder="1" applyAlignment="1" applyProtection="1">
      <alignment vertical="center"/>
    </xf>
    <xf numFmtId="164" fontId="21" fillId="0" borderId="0" xfId="0" applyNumberFormat="1" applyFont="1" applyProtection="1"/>
    <xf numFmtId="2" fontId="21" fillId="0" borderId="0" xfId="0" applyNumberFormat="1" applyFont="1" applyProtection="1"/>
    <xf numFmtId="1" fontId="21" fillId="0" borderId="0" xfId="0" applyNumberFormat="1" applyFont="1" applyProtection="1"/>
    <xf numFmtId="0" fontId="34" fillId="0" borderId="0" xfId="0" applyFont="1" applyProtection="1"/>
    <xf numFmtId="0" fontId="34" fillId="0" borderId="0" xfId="0" quotePrefix="1" applyFont="1" applyProtection="1"/>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0" fillId="0" borderId="8" xfId="0" applyFont="1" applyFill="1" applyBorder="1" applyAlignment="1">
      <alignment horizontal="center" wrapText="1"/>
    </xf>
    <xf numFmtId="0" fontId="0" fillId="0" borderId="1" xfId="0" applyFont="1" applyFill="1" applyBorder="1" applyAlignment="1">
      <alignment horizontal="center" wrapText="1"/>
    </xf>
    <xf numFmtId="0" fontId="0" fillId="0" borderId="9" xfId="0" applyFont="1" applyFill="1" applyBorder="1" applyAlignment="1">
      <alignment horizontal="center" wrapText="1"/>
    </xf>
    <xf numFmtId="0" fontId="0" fillId="0" borderId="5" xfId="0" applyFont="1" applyFill="1" applyBorder="1" applyAlignment="1">
      <alignment horizontal="center" wrapText="1"/>
    </xf>
    <xf numFmtId="0" fontId="0" fillId="0" borderId="6" xfId="0" applyFont="1" applyFill="1" applyBorder="1" applyAlignment="1">
      <alignment horizontal="center" wrapText="1"/>
    </xf>
    <xf numFmtId="0" fontId="0" fillId="0" borderId="7" xfId="0" applyFont="1" applyFill="1" applyBorder="1" applyAlignment="1">
      <alignment horizontal="center" wrapText="1"/>
    </xf>
    <xf numFmtId="0" fontId="0" fillId="0" borderId="43"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0" fillId="0" borderId="56" xfId="0" applyBorder="1" applyAlignment="1">
      <alignment horizontal="center"/>
    </xf>
    <xf numFmtId="0" fontId="0" fillId="0" borderId="57" xfId="0" applyBorder="1" applyAlignment="1">
      <alignment horizontal="center"/>
    </xf>
    <xf numFmtId="0" fontId="0" fillId="0" borderId="58" xfId="0" applyBorder="1" applyAlignment="1">
      <alignment horizontal="center"/>
    </xf>
    <xf numFmtId="0" fontId="11" fillId="0" borderId="0" xfId="0" applyFont="1" applyAlignment="1">
      <alignment horizontal="center"/>
    </xf>
    <xf numFmtId="0" fontId="0" fillId="0" borderId="47"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8" xfId="0" applyBorder="1" applyAlignment="1">
      <alignment horizontal="center"/>
    </xf>
    <xf numFmtId="0" fontId="0" fillId="0" borderId="1" xfId="0" applyBorder="1" applyAlignment="1">
      <alignment horizontal="center"/>
    </xf>
    <xf numFmtId="0" fontId="0" fillId="0" borderId="48" xfId="0" applyBorder="1" applyAlignment="1">
      <alignment horizontal="center"/>
    </xf>
    <xf numFmtId="0" fontId="0" fillId="0" borderId="44" xfId="0" applyBorder="1" applyAlignment="1">
      <alignment horizontal="center"/>
    </xf>
    <xf numFmtId="0" fontId="0" fillId="0" borderId="42" xfId="0" applyBorder="1" applyAlignment="1">
      <alignment horizontal="center"/>
    </xf>
    <xf numFmtId="0" fontId="0" fillId="0" borderId="53" xfId="0" applyBorder="1" applyAlignment="1">
      <alignment horizontal="center"/>
    </xf>
    <xf numFmtId="0" fontId="0" fillId="0" borderId="54" xfId="0" applyBorder="1" applyAlignment="1">
      <alignment horizontal="center"/>
    </xf>
    <xf numFmtId="0" fontId="0" fillId="0" borderId="55" xfId="0" applyBorder="1" applyAlignment="1">
      <alignment horizontal="center"/>
    </xf>
    <xf numFmtId="0" fontId="0" fillId="0" borderId="37" xfId="0" applyBorder="1" applyAlignment="1">
      <alignment horizontal="center"/>
    </xf>
    <xf numFmtId="0" fontId="0" fillId="0" borderId="45" xfId="0" applyFont="1" applyBorder="1" applyAlignment="1">
      <alignment horizontal="center"/>
    </xf>
    <xf numFmtId="0" fontId="0" fillId="0" borderId="44" xfId="0" applyFont="1" applyBorder="1" applyAlignment="1">
      <alignment horizontal="center"/>
    </xf>
    <xf numFmtId="0" fontId="0" fillId="0" borderId="49" xfId="0" applyFont="1" applyBorder="1" applyAlignment="1">
      <alignment horizontal="center"/>
    </xf>
    <xf numFmtId="0" fontId="0" fillId="0" borderId="9" xfId="0" applyBorder="1" applyAlignment="1">
      <alignment horizontal="center"/>
    </xf>
    <xf numFmtId="0" fontId="0" fillId="0" borderId="0" xfId="0" applyBorder="1" applyAlignment="1" applyProtection="1">
      <alignment horizontal="center"/>
    </xf>
    <xf numFmtId="165" fontId="18" fillId="0" borderId="13" xfId="0" applyNumberFormat="1" applyFont="1" applyBorder="1" applyAlignment="1" applyProtection="1">
      <alignment horizontal="center" vertical="center"/>
      <protection hidden="1"/>
    </xf>
    <xf numFmtId="165" fontId="18" fillId="0" borderId="22" xfId="0" applyNumberFormat="1" applyFont="1" applyBorder="1" applyAlignment="1" applyProtection="1">
      <alignment horizontal="center" vertical="center"/>
      <protection hidden="1"/>
    </xf>
    <xf numFmtId="0" fontId="30" fillId="0" borderId="19" xfId="0" applyFont="1" applyFill="1" applyBorder="1" applyAlignment="1" applyProtection="1">
      <alignment horizontal="center" vertical="center" wrapText="1"/>
    </xf>
    <xf numFmtId="0" fontId="13" fillId="0" borderId="13" xfId="0" applyFont="1" applyBorder="1" applyAlignment="1" applyProtection="1">
      <alignment horizontal="center" vertical="center"/>
    </xf>
    <xf numFmtId="0" fontId="13" fillId="0" borderId="22" xfId="0" applyFont="1" applyBorder="1" applyAlignment="1" applyProtection="1">
      <alignment horizontal="center" vertical="center"/>
    </xf>
    <xf numFmtId="0" fontId="13" fillId="0" borderId="22" xfId="0" applyFont="1" applyBorder="1" applyAlignment="1" applyProtection="1">
      <alignment horizontal="center" vertical="center"/>
      <protection locked="0"/>
    </xf>
    <xf numFmtId="3" fontId="13" fillId="0" borderId="22" xfId="0" applyNumberFormat="1" applyFont="1" applyBorder="1" applyAlignment="1" applyProtection="1">
      <alignment horizontal="center" vertical="center" shrinkToFit="1"/>
    </xf>
    <xf numFmtId="0" fontId="13" fillId="2" borderId="15" xfId="0"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22" xfId="0" applyFont="1" applyFill="1" applyBorder="1" applyAlignment="1" applyProtection="1">
      <alignment horizontal="left" vertical="center" wrapText="1"/>
    </xf>
    <xf numFmtId="0" fontId="13" fillId="2" borderId="14" xfId="0" applyFont="1" applyFill="1" applyBorder="1" applyAlignment="1" applyProtection="1">
      <alignment horizontal="left" vertical="center" wrapText="1"/>
    </xf>
    <xf numFmtId="0" fontId="14" fillId="0" borderId="13" xfId="0" applyFont="1" applyBorder="1" applyAlignment="1" applyProtection="1">
      <alignment horizontal="center" vertical="center"/>
    </xf>
    <xf numFmtId="0" fontId="14" fillId="0" borderId="22" xfId="0" applyFont="1" applyBorder="1" applyAlignment="1" applyProtection="1">
      <alignment horizontal="center" vertical="center"/>
    </xf>
    <xf numFmtId="0" fontId="14" fillId="0" borderId="14" xfId="0" applyFont="1" applyBorder="1" applyAlignment="1" applyProtection="1">
      <alignment horizontal="center" vertical="center"/>
    </xf>
    <xf numFmtId="0" fontId="13" fillId="0" borderId="14" xfId="0" applyFont="1" applyBorder="1" applyAlignment="1" applyProtection="1">
      <alignment horizontal="center" vertical="center"/>
      <protection locked="0"/>
    </xf>
    <xf numFmtId="164" fontId="16" fillId="0" borderId="22" xfId="2" applyNumberFormat="1" applyFont="1" applyBorder="1" applyAlignment="1" applyProtection="1">
      <alignment horizontal="center" vertical="center"/>
    </xf>
    <xf numFmtId="6" fontId="22" fillId="0" borderId="13" xfId="0" applyNumberFormat="1" applyFont="1" applyBorder="1" applyAlignment="1" applyProtection="1">
      <alignment horizontal="center" vertical="center"/>
    </xf>
    <xf numFmtId="6" fontId="22" fillId="0" borderId="22" xfId="0" applyNumberFormat="1" applyFont="1" applyBorder="1" applyAlignment="1" applyProtection="1">
      <alignment horizontal="center" vertical="center"/>
    </xf>
    <xf numFmtId="0" fontId="19" fillId="0" borderId="13" xfId="0" applyFont="1" applyFill="1" applyBorder="1" applyAlignment="1" applyProtection="1">
      <alignment horizontal="center" vertical="center"/>
    </xf>
    <xf numFmtId="0" fontId="19" fillId="0" borderId="22" xfId="0" applyFont="1" applyFill="1" applyBorder="1" applyAlignment="1" applyProtection="1">
      <alignment horizontal="center" vertical="center"/>
    </xf>
    <xf numFmtId="0" fontId="13" fillId="0" borderId="13" xfId="0" applyFont="1" applyBorder="1" applyAlignment="1" applyProtection="1">
      <alignment horizontal="left" vertical="center"/>
    </xf>
    <xf numFmtId="0" fontId="13" fillId="0" borderId="22" xfId="0" applyFont="1" applyBorder="1" applyAlignment="1" applyProtection="1">
      <alignment horizontal="left" vertical="center"/>
    </xf>
    <xf numFmtId="0" fontId="13" fillId="0" borderId="22" xfId="2" applyNumberFormat="1" applyFont="1" applyBorder="1" applyAlignment="1" applyProtection="1">
      <alignment horizontal="center" vertical="center"/>
      <protection locked="0"/>
    </xf>
    <xf numFmtId="0" fontId="13" fillId="0" borderId="14" xfId="2" applyNumberFormat="1" applyFont="1" applyBorder="1" applyAlignment="1" applyProtection="1">
      <alignment horizontal="center" vertical="center"/>
      <protection locked="0"/>
    </xf>
    <xf numFmtId="1" fontId="17" fillId="0" borderId="22" xfId="0" applyNumberFormat="1" applyFont="1" applyBorder="1" applyAlignment="1" applyProtection="1">
      <alignment horizontal="center" vertical="center"/>
      <protection hidden="1"/>
    </xf>
    <xf numFmtId="1" fontId="17" fillId="0" borderId="14" xfId="0" applyNumberFormat="1" applyFont="1" applyBorder="1" applyAlignment="1" applyProtection="1">
      <alignment horizontal="center" vertical="center"/>
      <protection hidden="1"/>
    </xf>
    <xf numFmtId="3" fontId="13" fillId="0" borderId="22" xfId="0" applyNumberFormat="1" applyFont="1" applyBorder="1" applyAlignment="1" applyProtection="1">
      <alignment horizontal="center" vertical="center" shrinkToFit="1"/>
      <protection locked="0"/>
    </xf>
    <xf numFmtId="3" fontId="13" fillId="0" borderId="14" xfId="0" applyNumberFormat="1" applyFont="1" applyBorder="1" applyAlignment="1" applyProtection="1">
      <alignment horizontal="center" vertical="center" shrinkToFit="1"/>
      <protection locked="0"/>
    </xf>
    <xf numFmtId="3" fontId="13" fillId="0" borderId="22" xfId="0" applyNumberFormat="1" applyFont="1" applyBorder="1" applyAlignment="1" applyProtection="1">
      <alignment horizontal="center" vertical="center"/>
      <protection locked="0"/>
    </xf>
    <xf numFmtId="3" fontId="13" fillId="0" borderId="14" xfId="0" applyNumberFormat="1" applyFont="1" applyBorder="1" applyAlignment="1" applyProtection="1">
      <alignment horizontal="center" vertical="center"/>
      <protection locked="0"/>
    </xf>
    <xf numFmtId="0" fontId="13" fillId="0" borderId="22" xfId="1" applyFont="1" applyBorder="1" applyAlignment="1" applyProtection="1">
      <alignment horizontal="center" vertical="center"/>
      <protection locked="0"/>
    </xf>
    <xf numFmtId="0" fontId="13" fillId="0" borderId="14" xfId="1" applyFont="1" applyBorder="1" applyAlignment="1" applyProtection="1">
      <alignment horizontal="center" vertical="center"/>
      <protection locked="0"/>
    </xf>
    <xf numFmtId="0" fontId="13" fillId="0" borderId="13" xfId="0" applyFont="1" applyBorder="1" applyAlignment="1" applyProtection="1">
      <alignment horizontal="center" vertical="center"/>
      <protection locked="0"/>
    </xf>
    <xf numFmtId="164" fontId="14" fillId="0" borderId="0" xfId="0" applyNumberFormat="1" applyFont="1" applyBorder="1" applyAlignment="1" applyProtection="1">
      <alignment horizontal="left" vertical="center"/>
    </xf>
    <xf numFmtId="14" fontId="13" fillId="0" borderId="13" xfId="0" applyNumberFormat="1" applyFont="1" applyBorder="1" applyAlignment="1" applyProtection="1">
      <alignment horizontal="center" vertical="center"/>
      <protection hidden="1"/>
    </xf>
    <xf numFmtId="14" fontId="13" fillId="0" borderId="22" xfId="0" applyNumberFormat="1" applyFont="1" applyBorder="1" applyAlignment="1" applyProtection="1">
      <alignment horizontal="center" vertical="center"/>
      <protection hidden="1"/>
    </xf>
    <xf numFmtId="14" fontId="13" fillId="0" borderId="22" xfId="0" applyNumberFormat="1" applyFont="1" applyBorder="1" applyAlignment="1" applyProtection="1">
      <alignment horizontal="center" vertical="center"/>
      <protection locked="0" hidden="1"/>
    </xf>
    <xf numFmtId="14" fontId="13" fillId="0" borderId="14" xfId="0" applyNumberFormat="1" applyFont="1" applyBorder="1" applyAlignment="1" applyProtection="1">
      <alignment horizontal="center" vertical="center"/>
      <protection locked="0" hidden="1"/>
    </xf>
    <xf numFmtId="0" fontId="0" fillId="0" borderId="21" xfId="0" applyBorder="1" applyAlignment="1" applyProtection="1">
      <alignment horizontal="center"/>
    </xf>
    <xf numFmtId="0" fontId="3" fillId="0" borderId="0" xfId="0" applyFont="1" applyAlignment="1">
      <alignment horizontal="left" vertical="center"/>
    </xf>
    <xf numFmtId="0" fontId="11" fillId="0" borderId="15" xfId="0" applyFont="1" applyBorder="1" applyAlignment="1" applyProtection="1">
      <alignment horizontal="center"/>
      <protection locked="0"/>
    </xf>
    <xf numFmtId="0" fontId="11" fillId="0" borderId="16" xfId="0" applyFont="1" applyBorder="1" applyAlignment="1" applyProtection="1">
      <alignment horizontal="center"/>
      <protection locked="0"/>
    </xf>
    <xf numFmtId="0" fontId="11" fillId="0" borderId="17" xfId="0" applyFont="1" applyBorder="1" applyAlignment="1" applyProtection="1">
      <alignment horizontal="center"/>
      <protection locked="0"/>
    </xf>
    <xf numFmtId="0" fontId="11" fillId="0" borderId="18" xfId="0" applyFont="1" applyBorder="1" applyAlignment="1" applyProtection="1">
      <alignment horizontal="center"/>
      <protection locked="0"/>
    </xf>
    <xf numFmtId="0" fontId="11" fillId="0" borderId="13" xfId="0" applyFont="1" applyBorder="1" applyAlignment="1">
      <alignment horizontal="center"/>
    </xf>
    <xf numFmtId="0" fontId="11" fillId="0" borderId="14" xfId="0" applyFont="1" applyBorder="1" applyAlignment="1">
      <alignment horizontal="center"/>
    </xf>
    <xf numFmtId="0" fontId="3" fillId="0" borderId="0" xfId="0" applyFont="1" applyAlignment="1">
      <alignment horizontal="center" vertical="center"/>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0" xfId="0" applyFont="1" applyAlignment="1">
      <alignment horizontal="center" vertical="center" wrapText="1"/>
    </xf>
    <xf numFmtId="0" fontId="4" fillId="0" borderId="21" xfId="0" applyFont="1" applyBorder="1" applyAlignment="1">
      <alignment horizontal="center" vertical="center" wrapText="1"/>
    </xf>
    <xf numFmtId="0" fontId="3" fillId="0" borderId="20" xfId="0" applyFont="1" applyBorder="1" applyAlignment="1">
      <alignment horizontal="justify" vertical="center" wrapText="1"/>
    </xf>
    <xf numFmtId="0" fontId="0" fillId="3" borderId="0" xfId="0" applyFill="1" applyAlignment="1">
      <alignment vertical="center" wrapText="1"/>
    </xf>
    <xf numFmtId="0" fontId="8" fillId="0" borderId="22" xfId="0" applyFont="1" applyBorder="1" applyAlignment="1">
      <alignment horizontal="center" vertical="center" wrapText="1"/>
    </xf>
    <xf numFmtId="0" fontId="8" fillId="0" borderId="14"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8" fillId="0" borderId="13" xfId="0" applyFont="1" applyBorder="1" applyAlignment="1">
      <alignment horizontal="center" vertical="center" wrapText="1"/>
    </xf>
    <xf numFmtId="0" fontId="3" fillId="0" borderId="20" xfId="0" applyFont="1" applyBorder="1" applyAlignment="1">
      <alignment vertical="center" wrapText="1"/>
    </xf>
    <xf numFmtId="0" fontId="3" fillId="0" borderId="16" xfId="0" applyFont="1" applyBorder="1" applyAlignment="1">
      <alignment vertical="center" wrapText="1"/>
    </xf>
    <xf numFmtId="0" fontId="3" fillId="0" borderId="0" xfId="0" applyFont="1" applyAlignment="1">
      <alignment vertical="center" wrapText="1"/>
    </xf>
    <xf numFmtId="0" fontId="3" fillId="0" borderId="23" xfId="0" applyFont="1" applyBorder="1" applyAlignment="1">
      <alignment vertical="center" wrapText="1"/>
    </xf>
    <xf numFmtId="0" fontId="3" fillId="0" borderId="21" xfId="0" applyFont="1" applyBorder="1" applyAlignment="1">
      <alignment vertical="center" wrapText="1"/>
    </xf>
    <xf numFmtId="0" fontId="3" fillId="0" borderId="18" xfId="0" applyFont="1" applyBorder="1" applyAlignment="1">
      <alignment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0" xfId="0" applyFont="1" applyAlignment="1">
      <alignment horizontal="center" vertical="center" wrapText="1"/>
    </xf>
    <xf numFmtId="0" fontId="3" fillId="0" borderId="21" xfId="0" applyFont="1" applyBorder="1" applyAlignment="1">
      <alignment horizontal="center" vertical="center" wrapText="1"/>
    </xf>
    <xf numFmtId="0" fontId="2" fillId="2" borderId="13" xfId="0" applyFont="1" applyFill="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2" borderId="15"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0" fontId="2" fillId="2" borderId="17" xfId="0"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25" fillId="4" borderId="0" xfId="0" applyFont="1" applyFill="1" applyBorder="1" applyAlignment="1">
      <alignment horizontal="center" vertical="center"/>
    </xf>
    <xf numFmtId="0" fontId="25" fillId="4" borderId="0" xfId="0" applyFont="1" applyFill="1" applyBorder="1" applyAlignment="1">
      <alignment vertical="center"/>
    </xf>
    <xf numFmtId="0" fontId="25" fillId="4" borderId="0" xfId="0" applyFont="1" applyFill="1" applyBorder="1" applyAlignment="1">
      <alignment horizontal="center" vertical="center" wrapText="1"/>
    </xf>
    <xf numFmtId="0" fontId="3" fillId="0" borderId="25" xfId="0" applyFont="1" applyBorder="1" applyAlignment="1">
      <alignment horizontal="left" vertical="center"/>
    </xf>
    <xf numFmtId="0" fontId="0" fillId="2" borderId="13" xfId="0" applyFill="1" applyBorder="1" applyAlignment="1">
      <alignment horizontal="center"/>
    </xf>
    <xf numFmtId="0" fontId="0" fillId="2" borderId="14" xfId="0" applyFill="1" applyBorder="1" applyAlignment="1">
      <alignment horizontal="center"/>
    </xf>
    <xf numFmtId="0" fontId="4" fillId="0" borderId="22" xfId="0" applyFont="1" applyBorder="1" applyAlignment="1">
      <alignment horizontal="center" vertical="center" wrapText="1"/>
    </xf>
    <xf numFmtId="0" fontId="6" fillId="0" borderId="22" xfId="0" applyFont="1" applyBorder="1" applyAlignment="1">
      <alignment horizontal="center" vertical="center" wrapText="1"/>
    </xf>
  </cellXfs>
  <cellStyles count="6">
    <cellStyle name="Normal" xfId="0" builtinId="0"/>
    <cellStyle name="Normal 10" xfId="3" xr:uid="{00000000-0005-0000-0000-000001000000}"/>
    <cellStyle name="Normal 2" xfId="5" xr:uid="{00000000-0005-0000-0000-000002000000}"/>
    <cellStyle name="Normal 25" xfId="4" xr:uid="{00000000-0005-0000-0000-000003000000}"/>
    <cellStyle name="Normal 30" xfId="2" xr:uid="{00000000-0005-0000-0000-000004000000}"/>
    <cellStyle name="Normal 5" xfId="1" xr:uid="{00000000-0005-0000-0000-000005000000}"/>
  </cellStyles>
  <dxfs count="60">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s>
  <tableStyles count="0" defaultTableStyle="TableStyleMedium2" defaultPivotStyle="PivotStyleLight16"/>
  <colors>
    <mruColors>
      <color rgb="FF789D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0.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16.emf"/><Relationship Id="rId9"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16.emf"/><Relationship Id="rId9"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8.emf"/></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6.emf"/><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16.emf"/><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16.emf"/><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16.emf"/><Relationship Id="rId9" Type="http://schemas.openxmlformats.org/officeDocument/2006/relationships/image" Target="../media/image11.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16.emf"/><Relationship Id="rId9" Type="http://schemas.openxmlformats.org/officeDocument/2006/relationships/image" Target="../media/image11.png"/></Relationships>
</file>

<file path=xl/drawings/_rels/drawing7.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16.emf"/><Relationship Id="rId9" Type="http://schemas.openxmlformats.org/officeDocument/2006/relationships/image" Target="../media/image11.png"/></Relationships>
</file>

<file path=xl/drawings/_rels/drawing8.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16.emf"/><Relationship Id="rId9"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16.emf"/><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7.emf"/><Relationship Id="rId1" Type="http://schemas.openxmlformats.org/officeDocument/2006/relationships/image" Target="../media/image13.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7.emf"/><Relationship Id="rId1" Type="http://schemas.openxmlformats.org/officeDocument/2006/relationships/image" Target="../media/image13.e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7.emf"/><Relationship Id="rId1" Type="http://schemas.openxmlformats.org/officeDocument/2006/relationships/image" Target="../media/image13.emf"/></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7.emf"/><Relationship Id="rId1" Type="http://schemas.openxmlformats.org/officeDocument/2006/relationships/image" Target="../media/image13.em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7.emf"/><Relationship Id="rId1" Type="http://schemas.openxmlformats.org/officeDocument/2006/relationships/image" Target="../media/image13.emf"/></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7.emf"/><Relationship Id="rId1" Type="http://schemas.openxmlformats.org/officeDocument/2006/relationships/image" Target="../media/image13.emf"/></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7.emf"/><Relationship Id="rId1" Type="http://schemas.openxmlformats.org/officeDocument/2006/relationships/image" Target="../media/image13.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7.emf"/><Relationship Id="rId1" Type="http://schemas.openxmlformats.org/officeDocument/2006/relationships/image" Target="../media/image13.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7.emf"/><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101600</xdr:colOff>
      <xdr:row>42</xdr:row>
      <xdr:rowOff>6350</xdr:rowOff>
    </xdr:from>
    <xdr:to>
      <xdr:col>15</xdr:col>
      <xdr:colOff>711200</xdr:colOff>
      <xdr:row>42</xdr:row>
      <xdr:rowOff>6350</xdr:rowOff>
    </xdr:to>
    <xdr:cxnSp macro="">
      <xdr:nvCxnSpPr>
        <xdr:cNvPr id="3" name="Straight Connector 2">
          <a:extLst>
            <a:ext uri="{FF2B5EF4-FFF2-40B4-BE49-F238E27FC236}">
              <a16:creationId xmlns:a16="http://schemas.microsoft.com/office/drawing/2014/main" id="{74A6F186-C70E-48B4-8AB9-5FE4AE144CCC}"/>
            </a:ext>
          </a:extLst>
        </xdr:cNvPr>
        <xdr:cNvCxnSpPr/>
      </xdr:nvCxnSpPr>
      <xdr:spPr>
        <a:xfrm>
          <a:off x="8312150" y="6991350"/>
          <a:ext cx="45021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101600</xdr:colOff>
      <xdr:row>44</xdr:row>
      <xdr:rowOff>6350</xdr:rowOff>
    </xdr:from>
    <xdr:to>
      <xdr:col>15</xdr:col>
      <xdr:colOff>698500</xdr:colOff>
      <xdr:row>44</xdr:row>
      <xdr:rowOff>6350</xdr:rowOff>
    </xdr:to>
    <xdr:cxnSp macro="">
      <xdr:nvCxnSpPr>
        <xdr:cNvPr id="5" name="Straight Connector 4">
          <a:extLst>
            <a:ext uri="{FF2B5EF4-FFF2-40B4-BE49-F238E27FC236}">
              <a16:creationId xmlns:a16="http://schemas.microsoft.com/office/drawing/2014/main" id="{409A0D2D-6E83-46D4-B3C5-2A7DA49EE84F}"/>
            </a:ext>
          </a:extLst>
        </xdr:cNvPr>
        <xdr:cNvCxnSpPr/>
      </xdr:nvCxnSpPr>
      <xdr:spPr>
        <a:xfrm>
          <a:off x="8312150" y="7359650"/>
          <a:ext cx="4489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42</xdr:col>
      <xdr:colOff>4839820</xdr:colOff>
      <xdr:row>162</xdr:row>
      <xdr:rowOff>545517</xdr:rowOff>
    </xdr:to>
    <xdr:pic>
      <xdr:nvPicPr>
        <xdr:cNvPr id="2" name="Picture 1">
          <a:extLst>
            <a:ext uri="{FF2B5EF4-FFF2-40B4-BE49-F238E27FC236}">
              <a16:creationId xmlns:a16="http://schemas.microsoft.com/office/drawing/2014/main" id="{3327C506-84D6-4086-8DA1-97A6F6F8A5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98141" y="30877809"/>
          <a:ext cx="46597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047E4D2F-FA33-4DDD-A359-88FCCE2A38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143700"/>
          <a:ext cx="1663700" cy="409107"/>
        </a:xfrm>
        <a:prstGeom prst="rect">
          <a:avLst/>
        </a:prstGeom>
      </xdr:spPr>
    </xdr:pic>
    <xdr:clientData/>
  </xdr:twoCellAnchor>
  <xdr:twoCellAnchor editAs="oneCell">
    <xdr:from>
      <xdr:col>42</xdr:col>
      <xdr:colOff>159871</xdr:colOff>
      <xdr:row>163</xdr:row>
      <xdr:rowOff>121771</xdr:rowOff>
    </xdr:from>
    <xdr:to>
      <xdr:col>42</xdr:col>
      <xdr:colOff>4829175</xdr:colOff>
      <xdr:row>163</xdr:row>
      <xdr:rowOff>491729</xdr:rowOff>
    </xdr:to>
    <xdr:pic>
      <xdr:nvPicPr>
        <xdr:cNvPr id="4" name="Picture 3">
          <a:extLst>
            <a:ext uri="{FF2B5EF4-FFF2-40B4-BE49-F238E27FC236}">
              <a16:creationId xmlns:a16="http://schemas.microsoft.com/office/drawing/2014/main" id="{164CD2C0-03DE-48ED-9A4D-7860B17FA5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77971" y="31560621"/>
          <a:ext cx="4669304"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F2907EB2-2799-4E52-AD8C-37F1015F2F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77795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C79BE158-9345-41C0-AAD3-2B293B41D665}"/>
                </a:ext>
              </a:extLst>
            </xdr:cNvPr>
            <xdr:cNvPicPr>
              <a:picLocks noChangeAspect="1"/>
              <a:extLst>
                <a:ext uri="{84589F7E-364E-4C9E-8A38-B11213B215E9}">
                  <a14:cameraTool cellRange="Aimage" spid="_x0000_s20496"/>
                </a:ext>
              </a:extLst>
            </xdr:cNvPicPr>
          </xdr:nvPicPr>
          <xdr:blipFill rotWithShape="1">
            <a:blip xmlns:r="http://schemas.openxmlformats.org/officeDocument/2006/relationships" r:embed="rId3"/>
            <a:srcRect l="5142" t="18125" r="7143" b="5993"/>
            <a:stretch>
              <a:fillRect/>
            </a:stretch>
          </xdr:blipFill>
          <xdr:spPr>
            <a:xfrm>
              <a:off x="617706" y="2749550"/>
              <a:ext cx="1623844"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127001</xdr:colOff>
          <xdr:row>16</xdr:row>
          <xdr:rowOff>268941</xdr:rowOff>
        </xdr:to>
        <xdr:pic>
          <xdr:nvPicPr>
            <xdr:cNvPr id="7" name="Picture 6">
              <a:extLst>
                <a:ext uri="{FF2B5EF4-FFF2-40B4-BE49-F238E27FC236}">
                  <a16:creationId xmlns:a16="http://schemas.microsoft.com/office/drawing/2014/main" id="{68DEF908-01BA-4E16-A6D0-1FFECABF78DD}"/>
                </a:ext>
              </a:extLst>
            </xdr:cNvPr>
            <xdr:cNvPicPr>
              <a:picLocks noChangeAspect="1"/>
              <a:extLst>
                <a:ext uri="{84589F7E-364E-4C9E-8A38-B11213B215E9}">
                  <a14:cameraTool cellRange="PAEimage" spid="_x0000_s20497"/>
                </a:ext>
              </a:extLst>
            </xdr:cNvPicPr>
          </xdr:nvPicPr>
          <xdr:blipFill rotWithShape="1">
            <a:blip xmlns:r="http://schemas.openxmlformats.org/officeDocument/2006/relationships" r:embed="rId4"/>
            <a:srcRect l="1137" t="11655" r="1994" b="11158"/>
            <a:stretch>
              <a:fillRect/>
            </a:stretch>
          </xdr:blipFill>
          <xdr:spPr>
            <a:xfrm>
              <a:off x="3660590" y="2801470"/>
              <a:ext cx="4945529" cy="18676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47CC7098-8871-4D69-BFE7-9D787AE88497}"/>
                </a:ext>
              </a:extLst>
            </xdr:cNvPr>
            <xdr:cNvPicPr>
              <a:picLocks noChangeAspect="1"/>
              <a:extLst>
                <a:ext uri="{84589F7E-364E-4C9E-8A38-B11213B215E9}">
                  <a14:cameraTool cellRange="PayEquationImage" spid="_x0000_s20498"/>
                </a:ext>
              </a:extLst>
            </xdr:cNvPicPr>
          </xdr:nvPicPr>
          <xdr:blipFill rotWithShape="1">
            <a:blip xmlns:r="http://schemas.openxmlformats.org/officeDocument/2006/relationships" r:embed="rId5"/>
            <a:srcRect l="3330" t="4615" r="2496" b="4582"/>
            <a:stretch>
              <a:fillRect/>
            </a:stretch>
          </xdr:blipFill>
          <xdr:spPr>
            <a:xfrm>
              <a:off x="2182159" y="3558242"/>
              <a:ext cx="5919321" cy="613335"/>
            </a:xfrm>
            <a:prstGeom prst="rect">
              <a:avLst/>
            </a:prstGeom>
          </xdr:spPr>
        </xdr:pic>
        <xdr:clientData/>
      </xdr:twoCellAnchor>
    </mc:Choice>
    <mc:Fallback/>
  </mc:AlternateContent>
  <xdr:twoCellAnchor editAs="oneCell">
    <xdr:from>
      <xdr:col>46</xdr:col>
      <xdr:colOff>226891</xdr:colOff>
      <xdr:row>170</xdr:row>
      <xdr:rowOff>75619</xdr:rowOff>
    </xdr:from>
    <xdr:to>
      <xdr:col>46</xdr:col>
      <xdr:colOff>5741457</xdr:colOff>
      <xdr:row>170</xdr:row>
      <xdr:rowOff>628650</xdr:rowOff>
    </xdr:to>
    <xdr:pic>
      <xdr:nvPicPr>
        <xdr:cNvPr id="9" name="Picture 8">
          <a:extLst>
            <a:ext uri="{FF2B5EF4-FFF2-40B4-BE49-F238E27FC236}">
              <a16:creationId xmlns:a16="http://schemas.microsoft.com/office/drawing/2014/main" id="{44DF923A-B331-4A2F-8AB5-738CF7EEE4DD}"/>
            </a:ext>
          </a:extLst>
        </xdr:cNvPr>
        <xdr:cNvPicPr>
          <a:picLocks noChangeAspect="1"/>
        </xdr:cNvPicPr>
      </xdr:nvPicPr>
      <xdr:blipFill>
        <a:blip xmlns:r="http://schemas.openxmlformats.org/officeDocument/2006/relationships" r:embed="rId6"/>
        <a:stretch>
          <a:fillRect/>
        </a:stretch>
      </xdr:blipFill>
      <xdr:spPr>
        <a:xfrm>
          <a:off x="50220441" y="34886319"/>
          <a:ext cx="5514566" cy="553031"/>
        </a:xfrm>
        <a:prstGeom prst="rect">
          <a:avLst/>
        </a:prstGeom>
      </xdr:spPr>
    </xdr:pic>
    <xdr:clientData/>
  </xdr:twoCellAnchor>
  <xdr:twoCellAnchor editAs="oneCell">
    <xdr:from>
      <xdr:col>46</xdr:col>
      <xdr:colOff>245423</xdr:colOff>
      <xdr:row>171</xdr:row>
      <xdr:rowOff>95250</xdr:rowOff>
    </xdr:from>
    <xdr:to>
      <xdr:col>46</xdr:col>
      <xdr:colOff>5772150</xdr:colOff>
      <xdr:row>171</xdr:row>
      <xdr:rowOff>645435</xdr:rowOff>
    </xdr:to>
    <xdr:pic>
      <xdr:nvPicPr>
        <xdr:cNvPr id="10" name="Picture 9">
          <a:extLst>
            <a:ext uri="{FF2B5EF4-FFF2-40B4-BE49-F238E27FC236}">
              <a16:creationId xmlns:a16="http://schemas.microsoft.com/office/drawing/2014/main" id="{C31281FB-9104-40EC-86F8-F42F1AF78D4C}"/>
            </a:ext>
          </a:extLst>
        </xdr:cNvPr>
        <xdr:cNvPicPr>
          <a:picLocks noChangeAspect="1"/>
        </xdr:cNvPicPr>
      </xdr:nvPicPr>
      <xdr:blipFill>
        <a:blip xmlns:r="http://schemas.openxmlformats.org/officeDocument/2006/relationships" r:embed="rId7"/>
        <a:stretch>
          <a:fillRect/>
        </a:stretch>
      </xdr:blipFill>
      <xdr:spPr>
        <a:xfrm>
          <a:off x="50238973" y="35591750"/>
          <a:ext cx="5526727" cy="550185"/>
        </a:xfrm>
        <a:prstGeom prst="rect">
          <a:avLst/>
        </a:prstGeom>
      </xdr:spPr>
    </xdr:pic>
    <xdr:clientData/>
  </xdr:twoCellAnchor>
  <xdr:twoCellAnchor editAs="oneCell">
    <xdr:from>
      <xdr:col>46</xdr:col>
      <xdr:colOff>247650</xdr:colOff>
      <xdr:row>172</xdr:row>
      <xdr:rowOff>103251</xdr:rowOff>
    </xdr:from>
    <xdr:to>
      <xdr:col>46</xdr:col>
      <xdr:colOff>5781675</xdr:colOff>
      <xdr:row>172</xdr:row>
      <xdr:rowOff>660076</xdr:rowOff>
    </xdr:to>
    <xdr:pic>
      <xdr:nvPicPr>
        <xdr:cNvPr id="11" name="Picture 10">
          <a:extLst>
            <a:ext uri="{FF2B5EF4-FFF2-40B4-BE49-F238E27FC236}">
              <a16:creationId xmlns:a16="http://schemas.microsoft.com/office/drawing/2014/main" id="{DBF6CE00-40D7-40D3-A7B6-C4B22FDED05C}"/>
            </a:ext>
          </a:extLst>
        </xdr:cNvPr>
        <xdr:cNvPicPr>
          <a:picLocks noChangeAspect="1"/>
        </xdr:cNvPicPr>
      </xdr:nvPicPr>
      <xdr:blipFill>
        <a:blip xmlns:r="http://schemas.openxmlformats.org/officeDocument/2006/relationships" r:embed="rId8"/>
        <a:stretch>
          <a:fillRect/>
        </a:stretch>
      </xdr:blipFill>
      <xdr:spPr>
        <a:xfrm>
          <a:off x="50241200" y="36285551"/>
          <a:ext cx="5534025" cy="556825"/>
        </a:xfrm>
        <a:prstGeom prst="rect">
          <a:avLst/>
        </a:prstGeom>
      </xdr:spPr>
    </xdr:pic>
    <xdr:clientData/>
  </xdr:twoCellAnchor>
  <xdr:twoCellAnchor editAs="oneCell">
    <xdr:from>
      <xdr:col>46</xdr:col>
      <xdr:colOff>238125</xdr:colOff>
      <xdr:row>173</xdr:row>
      <xdr:rowOff>88857</xdr:rowOff>
    </xdr:from>
    <xdr:to>
      <xdr:col>46</xdr:col>
      <xdr:colOff>5772150</xdr:colOff>
      <xdr:row>173</xdr:row>
      <xdr:rowOff>645682</xdr:rowOff>
    </xdr:to>
    <xdr:pic>
      <xdr:nvPicPr>
        <xdr:cNvPr id="12" name="Picture 11">
          <a:extLst>
            <a:ext uri="{FF2B5EF4-FFF2-40B4-BE49-F238E27FC236}">
              <a16:creationId xmlns:a16="http://schemas.microsoft.com/office/drawing/2014/main" id="{0780DA1E-5024-4C62-B8E7-351CF8F606DD}"/>
            </a:ext>
          </a:extLst>
        </xdr:cNvPr>
        <xdr:cNvPicPr>
          <a:picLocks noChangeAspect="1"/>
        </xdr:cNvPicPr>
      </xdr:nvPicPr>
      <xdr:blipFill>
        <a:blip xmlns:r="http://schemas.openxmlformats.org/officeDocument/2006/relationships" r:embed="rId9"/>
        <a:stretch>
          <a:fillRect/>
        </a:stretch>
      </xdr:blipFill>
      <xdr:spPr>
        <a:xfrm>
          <a:off x="50231675" y="36956957"/>
          <a:ext cx="5534025" cy="556825"/>
        </a:xfrm>
        <a:prstGeom prst="rect">
          <a:avLst/>
        </a:prstGeom>
      </xdr:spPr>
    </xdr:pic>
    <xdr:clientData/>
  </xdr:twoCellAnchor>
  <xdr:twoCellAnchor editAs="oneCell">
    <xdr:from>
      <xdr:col>46</xdr:col>
      <xdr:colOff>229131</xdr:colOff>
      <xdr:row>174</xdr:row>
      <xdr:rowOff>47956</xdr:rowOff>
    </xdr:from>
    <xdr:to>
      <xdr:col>46</xdr:col>
      <xdr:colOff>5787882</xdr:colOff>
      <xdr:row>174</xdr:row>
      <xdr:rowOff>652096</xdr:rowOff>
    </xdr:to>
    <xdr:pic>
      <xdr:nvPicPr>
        <xdr:cNvPr id="13" name="Picture 12">
          <a:extLst>
            <a:ext uri="{FF2B5EF4-FFF2-40B4-BE49-F238E27FC236}">
              <a16:creationId xmlns:a16="http://schemas.microsoft.com/office/drawing/2014/main" id="{009C86CB-8FE9-4CEF-A822-A7C42D79BD1B}"/>
            </a:ext>
          </a:extLst>
        </xdr:cNvPr>
        <xdr:cNvPicPr>
          <a:picLocks noChangeAspect="1"/>
        </xdr:cNvPicPr>
      </xdr:nvPicPr>
      <xdr:blipFill>
        <a:blip xmlns:r="http://schemas.openxmlformats.org/officeDocument/2006/relationships" r:embed="rId10"/>
        <a:stretch>
          <a:fillRect/>
        </a:stretch>
      </xdr:blipFill>
      <xdr:spPr>
        <a:xfrm>
          <a:off x="50222681" y="37601856"/>
          <a:ext cx="5558751" cy="604140"/>
        </a:xfrm>
        <a:prstGeom prst="rect">
          <a:avLst/>
        </a:prstGeom>
      </xdr:spPr>
    </xdr:pic>
    <xdr:clientData/>
  </xdr:twoCellAnchor>
  <xdr:twoCellAnchor editAs="oneCell">
    <xdr:from>
      <xdr:col>38</xdr:col>
      <xdr:colOff>173318</xdr:colOff>
      <xdr:row>168</xdr:row>
      <xdr:rowOff>128121</xdr:rowOff>
    </xdr:from>
    <xdr:to>
      <xdr:col>38</xdr:col>
      <xdr:colOff>1837018</xdr:colOff>
      <xdr:row>168</xdr:row>
      <xdr:rowOff>537228</xdr:rowOff>
    </xdr:to>
    <xdr:pic>
      <xdr:nvPicPr>
        <xdr:cNvPr id="14" name="Picture 13">
          <a:extLst>
            <a:ext uri="{FF2B5EF4-FFF2-40B4-BE49-F238E27FC236}">
              <a16:creationId xmlns:a16="http://schemas.microsoft.com/office/drawing/2014/main" id="{C482F994-A3B0-4C26-BADC-45443EDC9F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90918" y="34151421"/>
          <a:ext cx="1663700" cy="409107"/>
        </a:xfrm>
        <a:prstGeom prst="rect">
          <a:avLst/>
        </a:prstGeom>
      </xdr:spPr>
    </xdr:pic>
    <xdr:clientData/>
  </xdr:twoCellAnchor>
  <xdr:twoCellAnchor editAs="oneCell">
    <xdr:from>
      <xdr:col>42</xdr:col>
      <xdr:colOff>119156</xdr:colOff>
      <xdr:row>166</xdr:row>
      <xdr:rowOff>88900</xdr:rowOff>
    </xdr:from>
    <xdr:to>
      <xdr:col>42</xdr:col>
      <xdr:colOff>4788460</xdr:colOff>
      <xdr:row>166</xdr:row>
      <xdr:rowOff>458858</xdr:rowOff>
    </xdr:to>
    <xdr:pic>
      <xdr:nvPicPr>
        <xdr:cNvPr id="15" name="Picture 14">
          <a:extLst>
            <a:ext uri="{FF2B5EF4-FFF2-40B4-BE49-F238E27FC236}">
              <a16:creationId xmlns:a16="http://schemas.microsoft.com/office/drawing/2014/main" id="{49AA7473-FC6A-4F6E-A6F3-DBF1301460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37256" y="33356550"/>
          <a:ext cx="4669304" cy="3699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42</xdr:col>
      <xdr:colOff>4839820</xdr:colOff>
      <xdr:row>162</xdr:row>
      <xdr:rowOff>545517</xdr:rowOff>
    </xdr:to>
    <xdr:pic>
      <xdr:nvPicPr>
        <xdr:cNvPr id="2" name="Picture 1">
          <a:extLst>
            <a:ext uri="{FF2B5EF4-FFF2-40B4-BE49-F238E27FC236}">
              <a16:creationId xmlns:a16="http://schemas.microsoft.com/office/drawing/2014/main" id="{0C268F5F-F180-4391-9524-2AF24F3ACF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98141" y="30877809"/>
          <a:ext cx="46597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66765177-E720-4736-A657-E340B9BA66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143700"/>
          <a:ext cx="1663700" cy="409107"/>
        </a:xfrm>
        <a:prstGeom prst="rect">
          <a:avLst/>
        </a:prstGeom>
      </xdr:spPr>
    </xdr:pic>
    <xdr:clientData/>
  </xdr:twoCellAnchor>
  <xdr:twoCellAnchor editAs="oneCell">
    <xdr:from>
      <xdr:col>42</xdr:col>
      <xdr:colOff>159871</xdr:colOff>
      <xdr:row>163</xdr:row>
      <xdr:rowOff>121771</xdr:rowOff>
    </xdr:from>
    <xdr:to>
      <xdr:col>42</xdr:col>
      <xdr:colOff>4829175</xdr:colOff>
      <xdr:row>163</xdr:row>
      <xdr:rowOff>491729</xdr:rowOff>
    </xdr:to>
    <xdr:pic>
      <xdr:nvPicPr>
        <xdr:cNvPr id="4" name="Picture 3">
          <a:extLst>
            <a:ext uri="{FF2B5EF4-FFF2-40B4-BE49-F238E27FC236}">
              <a16:creationId xmlns:a16="http://schemas.microsoft.com/office/drawing/2014/main" id="{DA66B70A-C0F6-492F-9785-85A38633A6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77971" y="31560621"/>
          <a:ext cx="4669304"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384583F5-27CE-439D-9BFC-DAC83865B2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77795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042C024C-7802-45D8-A358-A24C57A81ACC}"/>
                </a:ext>
              </a:extLst>
            </xdr:cNvPr>
            <xdr:cNvPicPr>
              <a:picLocks noChangeAspect="1"/>
              <a:extLst>
                <a:ext uri="{84589F7E-364E-4C9E-8A38-B11213B215E9}">
                  <a14:cameraTool cellRange="Aimage" spid="_x0000_s21520"/>
                </a:ext>
              </a:extLst>
            </xdr:cNvPicPr>
          </xdr:nvPicPr>
          <xdr:blipFill rotWithShape="1">
            <a:blip xmlns:r="http://schemas.openxmlformats.org/officeDocument/2006/relationships" r:embed="rId3"/>
            <a:srcRect l="5142" t="18125" r="7143" b="5993"/>
            <a:stretch>
              <a:fillRect/>
            </a:stretch>
          </xdr:blipFill>
          <xdr:spPr>
            <a:xfrm>
              <a:off x="617706" y="2749550"/>
              <a:ext cx="1623844"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127001</xdr:colOff>
          <xdr:row>16</xdr:row>
          <xdr:rowOff>268941</xdr:rowOff>
        </xdr:to>
        <xdr:pic>
          <xdr:nvPicPr>
            <xdr:cNvPr id="7" name="Picture 6">
              <a:extLst>
                <a:ext uri="{FF2B5EF4-FFF2-40B4-BE49-F238E27FC236}">
                  <a16:creationId xmlns:a16="http://schemas.microsoft.com/office/drawing/2014/main" id="{3FD19FFF-F503-4E47-8365-3FCE1F931ECE}"/>
                </a:ext>
              </a:extLst>
            </xdr:cNvPr>
            <xdr:cNvPicPr>
              <a:picLocks noChangeAspect="1"/>
              <a:extLst>
                <a:ext uri="{84589F7E-364E-4C9E-8A38-B11213B215E9}">
                  <a14:cameraTool cellRange="PAEimage" spid="_x0000_s21521"/>
                </a:ext>
              </a:extLst>
            </xdr:cNvPicPr>
          </xdr:nvPicPr>
          <xdr:blipFill rotWithShape="1">
            <a:blip xmlns:r="http://schemas.openxmlformats.org/officeDocument/2006/relationships" r:embed="rId4"/>
            <a:srcRect l="1137" t="11655" r="1994" b="11158"/>
            <a:stretch>
              <a:fillRect/>
            </a:stretch>
          </xdr:blipFill>
          <xdr:spPr>
            <a:xfrm>
              <a:off x="3660590" y="2801470"/>
              <a:ext cx="4945529" cy="18676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AEA504B0-40C0-4402-BFB4-7B633CE11E01}"/>
                </a:ext>
              </a:extLst>
            </xdr:cNvPr>
            <xdr:cNvPicPr>
              <a:picLocks noChangeAspect="1"/>
              <a:extLst>
                <a:ext uri="{84589F7E-364E-4C9E-8A38-B11213B215E9}">
                  <a14:cameraTool cellRange="PayEquationImage" spid="_x0000_s21522"/>
                </a:ext>
              </a:extLst>
            </xdr:cNvPicPr>
          </xdr:nvPicPr>
          <xdr:blipFill rotWithShape="1">
            <a:blip xmlns:r="http://schemas.openxmlformats.org/officeDocument/2006/relationships" r:embed="rId5"/>
            <a:srcRect l="3330" t="4615" r="2496" b="4582"/>
            <a:stretch>
              <a:fillRect/>
            </a:stretch>
          </xdr:blipFill>
          <xdr:spPr>
            <a:xfrm>
              <a:off x="2182159" y="3558242"/>
              <a:ext cx="5919321" cy="613335"/>
            </a:xfrm>
            <a:prstGeom prst="rect">
              <a:avLst/>
            </a:prstGeom>
          </xdr:spPr>
        </xdr:pic>
        <xdr:clientData/>
      </xdr:twoCellAnchor>
    </mc:Choice>
    <mc:Fallback/>
  </mc:AlternateContent>
  <xdr:twoCellAnchor editAs="oneCell">
    <xdr:from>
      <xdr:col>46</xdr:col>
      <xdr:colOff>226891</xdr:colOff>
      <xdr:row>170</xdr:row>
      <xdr:rowOff>75619</xdr:rowOff>
    </xdr:from>
    <xdr:to>
      <xdr:col>46</xdr:col>
      <xdr:colOff>5741457</xdr:colOff>
      <xdr:row>170</xdr:row>
      <xdr:rowOff>628650</xdr:rowOff>
    </xdr:to>
    <xdr:pic>
      <xdr:nvPicPr>
        <xdr:cNvPr id="9" name="Picture 8">
          <a:extLst>
            <a:ext uri="{FF2B5EF4-FFF2-40B4-BE49-F238E27FC236}">
              <a16:creationId xmlns:a16="http://schemas.microsoft.com/office/drawing/2014/main" id="{DFE2E5BC-20B9-4344-8192-EB5878D0D786}"/>
            </a:ext>
          </a:extLst>
        </xdr:cNvPr>
        <xdr:cNvPicPr>
          <a:picLocks noChangeAspect="1"/>
        </xdr:cNvPicPr>
      </xdr:nvPicPr>
      <xdr:blipFill>
        <a:blip xmlns:r="http://schemas.openxmlformats.org/officeDocument/2006/relationships" r:embed="rId6"/>
        <a:stretch>
          <a:fillRect/>
        </a:stretch>
      </xdr:blipFill>
      <xdr:spPr>
        <a:xfrm>
          <a:off x="50220441" y="34886319"/>
          <a:ext cx="5514566" cy="553031"/>
        </a:xfrm>
        <a:prstGeom prst="rect">
          <a:avLst/>
        </a:prstGeom>
      </xdr:spPr>
    </xdr:pic>
    <xdr:clientData/>
  </xdr:twoCellAnchor>
  <xdr:twoCellAnchor editAs="oneCell">
    <xdr:from>
      <xdr:col>46</xdr:col>
      <xdr:colOff>245423</xdr:colOff>
      <xdr:row>171</xdr:row>
      <xdr:rowOff>95250</xdr:rowOff>
    </xdr:from>
    <xdr:to>
      <xdr:col>46</xdr:col>
      <xdr:colOff>5772150</xdr:colOff>
      <xdr:row>171</xdr:row>
      <xdr:rowOff>645435</xdr:rowOff>
    </xdr:to>
    <xdr:pic>
      <xdr:nvPicPr>
        <xdr:cNvPr id="10" name="Picture 9">
          <a:extLst>
            <a:ext uri="{FF2B5EF4-FFF2-40B4-BE49-F238E27FC236}">
              <a16:creationId xmlns:a16="http://schemas.microsoft.com/office/drawing/2014/main" id="{63FD169A-83ED-4C3E-8596-BC478DB45886}"/>
            </a:ext>
          </a:extLst>
        </xdr:cNvPr>
        <xdr:cNvPicPr>
          <a:picLocks noChangeAspect="1"/>
        </xdr:cNvPicPr>
      </xdr:nvPicPr>
      <xdr:blipFill>
        <a:blip xmlns:r="http://schemas.openxmlformats.org/officeDocument/2006/relationships" r:embed="rId7"/>
        <a:stretch>
          <a:fillRect/>
        </a:stretch>
      </xdr:blipFill>
      <xdr:spPr>
        <a:xfrm>
          <a:off x="50238973" y="35591750"/>
          <a:ext cx="5526727" cy="550185"/>
        </a:xfrm>
        <a:prstGeom prst="rect">
          <a:avLst/>
        </a:prstGeom>
      </xdr:spPr>
    </xdr:pic>
    <xdr:clientData/>
  </xdr:twoCellAnchor>
  <xdr:twoCellAnchor editAs="oneCell">
    <xdr:from>
      <xdr:col>46</xdr:col>
      <xdr:colOff>247650</xdr:colOff>
      <xdr:row>172</xdr:row>
      <xdr:rowOff>103251</xdr:rowOff>
    </xdr:from>
    <xdr:to>
      <xdr:col>46</xdr:col>
      <xdr:colOff>5781675</xdr:colOff>
      <xdr:row>172</xdr:row>
      <xdr:rowOff>660076</xdr:rowOff>
    </xdr:to>
    <xdr:pic>
      <xdr:nvPicPr>
        <xdr:cNvPr id="11" name="Picture 10">
          <a:extLst>
            <a:ext uri="{FF2B5EF4-FFF2-40B4-BE49-F238E27FC236}">
              <a16:creationId xmlns:a16="http://schemas.microsoft.com/office/drawing/2014/main" id="{F0EA45EF-159E-4D4B-B211-928F68C698C5}"/>
            </a:ext>
          </a:extLst>
        </xdr:cNvPr>
        <xdr:cNvPicPr>
          <a:picLocks noChangeAspect="1"/>
        </xdr:cNvPicPr>
      </xdr:nvPicPr>
      <xdr:blipFill>
        <a:blip xmlns:r="http://schemas.openxmlformats.org/officeDocument/2006/relationships" r:embed="rId8"/>
        <a:stretch>
          <a:fillRect/>
        </a:stretch>
      </xdr:blipFill>
      <xdr:spPr>
        <a:xfrm>
          <a:off x="50241200" y="36285551"/>
          <a:ext cx="5534025" cy="556825"/>
        </a:xfrm>
        <a:prstGeom prst="rect">
          <a:avLst/>
        </a:prstGeom>
      </xdr:spPr>
    </xdr:pic>
    <xdr:clientData/>
  </xdr:twoCellAnchor>
  <xdr:twoCellAnchor editAs="oneCell">
    <xdr:from>
      <xdr:col>46</xdr:col>
      <xdr:colOff>238125</xdr:colOff>
      <xdr:row>173</xdr:row>
      <xdr:rowOff>88857</xdr:rowOff>
    </xdr:from>
    <xdr:to>
      <xdr:col>46</xdr:col>
      <xdr:colOff>5772150</xdr:colOff>
      <xdr:row>173</xdr:row>
      <xdr:rowOff>645682</xdr:rowOff>
    </xdr:to>
    <xdr:pic>
      <xdr:nvPicPr>
        <xdr:cNvPr id="12" name="Picture 11">
          <a:extLst>
            <a:ext uri="{FF2B5EF4-FFF2-40B4-BE49-F238E27FC236}">
              <a16:creationId xmlns:a16="http://schemas.microsoft.com/office/drawing/2014/main" id="{EFADCA03-29CF-46E7-9178-346FDD32517A}"/>
            </a:ext>
          </a:extLst>
        </xdr:cNvPr>
        <xdr:cNvPicPr>
          <a:picLocks noChangeAspect="1"/>
        </xdr:cNvPicPr>
      </xdr:nvPicPr>
      <xdr:blipFill>
        <a:blip xmlns:r="http://schemas.openxmlformats.org/officeDocument/2006/relationships" r:embed="rId9"/>
        <a:stretch>
          <a:fillRect/>
        </a:stretch>
      </xdr:blipFill>
      <xdr:spPr>
        <a:xfrm>
          <a:off x="50231675" y="36956957"/>
          <a:ext cx="5534025" cy="556825"/>
        </a:xfrm>
        <a:prstGeom prst="rect">
          <a:avLst/>
        </a:prstGeom>
      </xdr:spPr>
    </xdr:pic>
    <xdr:clientData/>
  </xdr:twoCellAnchor>
  <xdr:twoCellAnchor editAs="oneCell">
    <xdr:from>
      <xdr:col>46</xdr:col>
      <xdr:colOff>229131</xdr:colOff>
      <xdr:row>174</xdr:row>
      <xdr:rowOff>47956</xdr:rowOff>
    </xdr:from>
    <xdr:to>
      <xdr:col>46</xdr:col>
      <xdr:colOff>5787882</xdr:colOff>
      <xdr:row>174</xdr:row>
      <xdr:rowOff>652096</xdr:rowOff>
    </xdr:to>
    <xdr:pic>
      <xdr:nvPicPr>
        <xdr:cNvPr id="13" name="Picture 12">
          <a:extLst>
            <a:ext uri="{FF2B5EF4-FFF2-40B4-BE49-F238E27FC236}">
              <a16:creationId xmlns:a16="http://schemas.microsoft.com/office/drawing/2014/main" id="{1EB16332-3D24-40D0-B7DA-AA8569F0B144}"/>
            </a:ext>
          </a:extLst>
        </xdr:cNvPr>
        <xdr:cNvPicPr>
          <a:picLocks noChangeAspect="1"/>
        </xdr:cNvPicPr>
      </xdr:nvPicPr>
      <xdr:blipFill>
        <a:blip xmlns:r="http://schemas.openxmlformats.org/officeDocument/2006/relationships" r:embed="rId10"/>
        <a:stretch>
          <a:fillRect/>
        </a:stretch>
      </xdr:blipFill>
      <xdr:spPr>
        <a:xfrm>
          <a:off x="50222681" y="37601856"/>
          <a:ext cx="5558751" cy="604140"/>
        </a:xfrm>
        <a:prstGeom prst="rect">
          <a:avLst/>
        </a:prstGeom>
      </xdr:spPr>
    </xdr:pic>
    <xdr:clientData/>
  </xdr:twoCellAnchor>
  <xdr:twoCellAnchor editAs="oneCell">
    <xdr:from>
      <xdr:col>38</xdr:col>
      <xdr:colOff>173318</xdr:colOff>
      <xdr:row>168</xdr:row>
      <xdr:rowOff>128121</xdr:rowOff>
    </xdr:from>
    <xdr:to>
      <xdr:col>38</xdr:col>
      <xdr:colOff>1837018</xdr:colOff>
      <xdr:row>168</xdr:row>
      <xdr:rowOff>537228</xdr:rowOff>
    </xdr:to>
    <xdr:pic>
      <xdr:nvPicPr>
        <xdr:cNvPr id="14" name="Picture 13">
          <a:extLst>
            <a:ext uri="{FF2B5EF4-FFF2-40B4-BE49-F238E27FC236}">
              <a16:creationId xmlns:a16="http://schemas.microsoft.com/office/drawing/2014/main" id="{1EFE4D8B-F497-489F-B2E0-4B50108D63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90918" y="34151421"/>
          <a:ext cx="1663700" cy="409107"/>
        </a:xfrm>
        <a:prstGeom prst="rect">
          <a:avLst/>
        </a:prstGeom>
      </xdr:spPr>
    </xdr:pic>
    <xdr:clientData/>
  </xdr:twoCellAnchor>
  <xdr:twoCellAnchor editAs="oneCell">
    <xdr:from>
      <xdr:col>42</xdr:col>
      <xdr:colOff>119156</xdr:colOff>
      <xdr:row>166</xdr:row>
      <xdr:rowOff>88900</xdr:rowOff>
    </xdr:from>
    <xdr:to>
      <xdr:col>42</xdr:col>
      <xdr:colOff>4788460</xdr:colOff>
      <xdr:row>166</xdr:row>
      <xdr:rowOff>458858</xdr:rowOff>
    </xdr:to>
    <xdr:pic>
      <xdr:nvPicPr>
        <xdr:cNvPr id="15" name="Picture 14">
          <a:extLst>
            <a:ext uri="{FF2B5EF4-FFF2-40B4-BE49-F238E27FC236}">
              <a16:creationId xmlns:a16="http://schemas.microsoft.com/office/drawing/2014/main" id="{5FE5CDD8-DB2A-43B4-8C60-C4C957BD8D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37256" y="33356550"/>
          <a:ext cx="4669304" cy="36995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449035</xdr:colOff>
      <xdr:row>31</xdr:row>
      <xdr:rowOff>263524</xdr:rowOff>
    </xdr:from>
    <xdr:to>
      <xdr:col>16</xdr:col>
      <xdr:colOff>465887</xdr:colOff>
      <xdr:row>34</xdr:row>
      <xdr:rowOff>127000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99821" y="7461703"/>
          <a:ext cx="5867923" cy="747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1263650</xdr:colOff>
      <xdr:row>23</xdr:row>
      <xdr:rowOff>57150</xdr:rowOff>
    </xdr:from>
    <xdr:to>
      <xdr:col>2</xdr:col>
      <xdr:colOff>5249252</xdr:colOff>
      <xdr:row>25</xdr:row>
      <xdr:rowOff>92076</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50" y="4724400"/>
          <a:ext cx="6112852" cy="415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42</xdr:col>
      <xdr:colOff>4839820</xdr:colOff>
      <xdr:row>162</xdr:row>
      <xdr:rowOff>545517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438041" y="31274871"/>
          <a:ext cx="46597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016201" y="33655000"/>
          <a:ext cx="1663700" cy="409107"/>
        </a:xfrm>
        <a:prstGeom prst="rect">
          <a:avLst/>
        </a:prstGeom>
      </xdr:spPr>
    </xdr:pic>
    <xdr:clientData/>
  </xdr:twoCellAnchor>
  <xdr:twoCellAnchor editAs="oneCell">
    <xdr:from>
      <xdr:col>42</xdr:col>
      <xdr:colOff>159871</xdr:colOff>
      <xdr:row>163</xdr:row>
      <xdr:rowOff>121771</xdr:rowOff>
    </xdr:from>
    <xdr:to>
      <xdr:col>42</xdr:col>
      <xdr:colOff>4829175</xdr:colOff>
      <xdr:row>163</xdr:row>
      <xdr:rowOff>491729</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417871" y="31961418"/>
          <a:ext cx="4669304"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494319" y="3318435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7" name="Picture 6">
              <a:extLst>
                <a:ext uri="{FF2B5EF4-FFF2-40B4-BE49-F238E27FC236}">
                  <a16:creationId xmlns:a16="http://schemas.microsoft.com/office/drawing/2014/main" id="{00000000-0008-0000-0400-000007000000}"/>
                </a:ext>
              </a:extLst>
            </xdr:cNvPr>
            <xdr:cNvPicPr>
              <a:picLocks noChangeAspect="1"/>
              <a:extLst>
                <a:ext uri="{84589F7E-364E-4C9E-8A38-B11213B215E9}">
                  <a14:cameraTool cellRange="Aimage" spid="_x0000_s11688"/>
                </a:ext>
              </a:extLst>
            </xdr:cNvPicPr>
          </xdr:nvPicPr>
          <xdr:blipFill rotWithShape="1">
            <a:blip xmlns:r="http://schemas.openxmlformats.org/officeDocument/2006/relationships" r:embed="rId3"/>
            <a:srcRect l="5142" t="18125" r="7143" b="5993"/>
            <a:stretch>
              <a:fillRect/>
            </a:stretch>
          </xdr:blipFill>
          <xdr:spPr>
            <a:xfrm>
              <a:off x="617706" y="2743200"/>
              <a:ext cx="1623844" cy="3937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14</xdr:col>
          <xdr:colOff>395942</xdr:colOff>
          <xdr:row>17</xdr:row>
          <xdr:rowOff>194235</xdr:rowOff>
        </xdr:to>
        <xdr:pic>
          <xdr:nvPicPr>
            <xdr:cNvPr id="8" name="Picture 7">
              <a:extLst>
                <a:ext uri="{FF2B5EF4-FFF2-40B4-BE49-F238E27FC236}">
                  <a16:creationId xmlns:a16="http://schemas.microsoft.com/office/drawing/2014/main" id="{00000000-0008-0000-0400-000008000000}"/>
                </a:ext>
              </a:extLst>
            </xdr:cNvPr>
            <xdr:cNvPicPr>
              <a:picLocks noChangeAspect="1"/>
              <a:extLst>
                <a:ext uri="{84589F7E-364E-4C9E-8A38-B11213B215E9}">
                  <a14:cameraTool cellRange="PAEimage" spid="_x0000_s11689"/>
                </a:ext>
              </a:extLst>
            </xdr:cNvPicPr>
          </xdr:nvPicPr>
          <xdr:blipFill rotWithShape="1">
            <a:blip xmlns:r="http://schemas.openxmlformats.org/officeDocument/2006/relationships" r:embed="rId4"/>
            <a:srcRect l="1137" t="11655" r="1994" b="11158"/>
            <a:stretch>
              <a:fillRect/>
            </a:stretch>
          </xdr:blipFill>
          <xdr:spPr>
            <a:xfrm>
              <a:off x="3384178" y="2794000"/>
              <a:ext cx="4811058" cy="552824"/>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11" name="Picture 10">
              <a:extLst>
                <a:ext uri="{FF2B5EF4-FFF2-40B4-BE49-F238E27FC236}">
                  <a16:creationId xmlns:a16="http://schemas.microsoft.com/office/drawing/2014/main" id="{00000000-0008-0000-0400-00000B000000}"/>
                </a:ext>
              </a:extLst>
            </xdr:cNvPr>
            <xdr:cNvPicPr>
              <a:picLocks noChangeAspect="1"/>
              <a:extLst>
                <a:ext uri="{84589F7E-364E-4C9E-8A38-B11213B215E9}">
                  <a14:cameraTool cellRange="PayEquationImage" spid="_x0000_s11690"/>
                </a:ext>
              </a:extLst>
            </xdr:cNvPicPr>
          </xdr:nvPicPr>
          <xdr:blipFill rotWithShape="1">
            <a:blip xmlns:r="http://schemas.openxmlformats.org/officeDocument/2006/relationships" r:embed="rId5"/>
            <a:srcRect l="3330" t="4615" r="2496" b="4582"/>
            <a:stretch>
              <a:fillRect/>
            </a:stretch>
          </xdr:blipFill>
          <xdr:spPr>
            <a:xfrm>
              <a:off x="2178424" y="3575051"/>
              <a:ext cx="5927912" cy="615950"/>
            </a:xfrm>
            <a:prstGeom prst="rect">
              <a:avLst/>
            </a:prstGeom>
          </xdr:spPr>
        </xdr:pic>
        <xdr:clientData/>
      </xdr:twoCellAnchor>
    </mc:Choice>
    <mc:Fallback/>
  </mc:AlternateContent>
  <xdr:twoCellAnchor editAs="oneCell">
    <xdr:from>
      <xdr:col>46</xdr:col>
      <xdr:colOff>226891</xdr:colOff>
      <xdr:row>170</xdr:row>
      <xdr:rowOff>75619</xdr:rowOff>
    </xdr:from>
    <xdr:to>
      <xdr:col>46</xdr:col>
      <xdr:colOff>5741457</xdr:colOff>
      <xdr:row>170</xdr:row>
      <xdr:rowOff>628650</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a:stretch>
          <a:fillRect/>
        </a:stretch>
      </xdr:blipFill>
      <xdr:spPr>
        <a:xfrm>
          <a:off x="37850641" y="34422769"/>
          <a:ext cx="5514566" cy="553031"/>
        </a:xfrm>
        <a:prstGeom prst="rect">
          <a:avLst/>
        </a:prstGeom>
      </xdr:spPr>
    </xdr:pic>
    <xdr:clientData/>
  </xdr:twoCellAnchor>
  <xdr:twoCellAnchor editAs="oneCell">
    <xdr:from>
      <xdr:col>46</xdr:col>
      <xdr:colOff>245423</xdr:colOff>
      <xdr:row>171</xdr:row>
      <xdr:rowOff>95250</xdr:rowOff>
    </xdr:from>
    <xdr:to>
      <xdr:col>46</xdr:col>
      <xdr:colOff>5772150</xdr:colOff>
      <xdr:row>171</xdr:row>
      <xdr:rowOff>645435</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7"/>
        <a:stretch>
          <a:fillRect/>
        </a:stretch>
      </xdr:blipFill>
      <xdr:spPr>
        <a:xfrm>
          <a:off x="38154923" y="35301115"/>
          <a:ext cx="5526727" cy="550185"/>
        </a:xfrm>
        <a:prstGeom prst="rect">
          <a:avLst/>
        </a:prstGeom>
      </xdr:spPr>
    </xdr:pic>
    <xdr:clientData/>
  </xdr:twoCellAnchor>
  <xdr:twoCellAnchor editAs="oneCell">
    <xdr:from>
      <xdr:col>46</xdr:col>
      <xdr:colOff>247650</xdr:colOff>
      <xdr:row>172</xdr:row>
      <xdr:rowOff>103251</xdr:rowOff>
    </xdr:from>
    <xdr:to>
      <xdr:col>46</xdr:col>
      <xdr:colOff>5781675</xdr:colOff>
      <xdr:row>172</xdr:row>
      <xdr:rowOff>660076</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8"/>
        <a:stretch>
          <a:fillRect/>
        </a:stretch>
      </xdr:blipFill>
      <xdr:spPr>
        <a:xfrm>
          <a:off x="38157150" y="35997847"/>
          <a:ext cx="5534025" cy="556825"/>
        </a:xfrm>
        <a:prstGeom prst="rect">
          <a:avLst/>
        </a:prstGeom>
      </xdr:spPr>
    </xdr:pic>
    <xdr:clientData/>
  </xdr:twoCellAnchor>
  <xdr:twoCellAnchor editAs="oneCell">
    <xdr:from>
      <xdr:col>46</xdr:col>
      <xdr:colOff>238125</xdr:colOff>
      <xdr:row>173</xdr:row>
      <xdr:rowOff>88857</xdr:rowOff>
    </xdr:from>
    <xdr:to>
      <xdr:col>46</xdr:col>
      <xdr:colOff>5772150</xdr:colOff>
      <xdr:row>173</xdr:row>
      <xdr:rowOff>645682</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a:stretch>
          <a:fillRect/>
        </a:stretch>
      </xdr:blipFill>
      <xdr:spPr>
        <a:xfrm>
          <a:off x="38147625" y="36672184"/>
          <a:ext cx="5534025" cy="556825"/>
        </a:xfrm>
        <a:prstGeom prst="rect">
          <a:avLst/>
        </a:prstGeom>
      </xdr:spPr>
    </xdr:pic>
    <xdr:clientData/>
  </xdr:twoCellAnchor>
  <xdr:twoCellAnchor editAs="oneCell">
    <xdr:from>
      <xdr:col>46</xdr:col>
      <xdr:colOff>229131</xdr:colOff>
      <xdr:row>174</xdr:row>
      <xdr:rowOff>47956</xdr:rowOff>
    </xdr:from>
    <xdr:to>
      <xdr:col>46</xdr:col>
      <xdr:colOff>5787882</xdr:colOff>
      <xdr:row>174</xdr:row>
      <xdr:rowOff>652096</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0"/>
        <a:stretch>
          <a:fillRect/>
        </a:stretch>
      </xdr:blipFill>
      <xdr:spPr>
        <a:xfrm>
          <a:off x="38138631" y="37320014"/>
          <a:ext cx="5558751" cy="604140"/>
        </a:xfrm>
        <a:prstGeom prst="rect">
          <a:avLst/>
        </a:prstGeom>
      </xdr:spPr>
    </xdr:pic>
    <xdr:clientData/>
  </xdr:twoCellAnchor>
  <xdr:twoCellAnchor editAs="oneCell">
    <xdr:from>
      <xdr:col>38</xdr:col>
      <xdr:colOff>173318</xdr:colOff>
      <xdr:row>168</xdr:row>
      <xdr:rowOff>128121</xdr:rowOff>
    </xdr:from>
    <xdr:to>
      <xdr:col>38</xdr:col>
      <xdr:colOff>1837018</xdr:colOff>
      <xdr:row>168</xdr:row>
      <xdr:rowOff>537228</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464436" y="34179062"/>
          <a:ext cx="1663700" cy="409107"/>
        </a:xfrm>
        <a:prstGeom prst="rect">
          <a:avLst/>
        </a:prstGeom>
      </xdr:spPr>
    </xdr:pic>
    <xdr:clientData/>
  </xdr:twoCellAnchor>
  <xdr:twoCellAnchor editAs="oneCell">
    <xdr:from>
      <xdr:col>42</xdr:col>
      <xdr:colOff>119156</xdr:colOff>
      <xdr:row>166</xdr:row>
      <xdr:rowOff>88900</xdr:rowOff>
    </xdr:from>
    <xdr:to>
      <xdr:col>42</xdr:col>
      <xdr:colOff>4788460</xdr:colOff>
      <xdr:row>166</xdr:row>
      <xdr:rowOff>458858</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77156" y="33766312"/>
          <a:ext cx="4669304" cy="3699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42</xdr:col>
      <xdr:colOff>4839820</xdr:colOff>
      <xdr:row>162</xdr:row>
      <xdr:rowOff>545517</xdr:rowOff>
    </xdr:to>
    <xdr:pic>
      <xdr:nvPicPr>
        <xdr:cNvPr id="2" name="Picture 1">
          <a:extLst>
            <a:ext uri="{FF2B5EF4-FFF2-40B4-BE49-F238E27FC236}">
              <a16:creationId xmlns:a16="http://schemas.microsoft.com/office/drawing/2014/main" id="{874E7039-1245-497B-84F1-9F7D218A7C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98141" y="30877809"/>
          <a:ext cx="46597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43C8E358-633D-4E16-A203-12A14642B9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143700"/>
          <a:ext cx="1663700" cy="409107"/>
        </a:xfrm>
        <a:prstGeom prst="rect">
          <a:avLst/>
        </a:prstGeom>
      </xdr:spPr>
    </xdr:pic>
    <xdr:clientData/>
  </xdr:twoCellAnchor>
  <xdr:twoCellAnchor editAs="oneCell">
    <xdr:from>
      <xdr:col>42</xdr:col>
      <xdr:colOff>159871</xdr:colOff>
      <xdr:row>163</xdr:row>
      <xdr:rowOff>121771</xdr:rowOff>
    </xdr:from>
    <xdr:to>
      <xdr:col>42</xdr:col>
      <xdr:colOff>4829175</xdr:colOff>
      <xdr:row>163</xdr:row>
      <xdr:rowOff>491729</xdr:rowOff>
    </xdr:to>
    <xdr:pic>
      <xdr:nvPicPr>
        <xdr:cNvPr id="4" name="Picture 3">
          <a:extLst>
            <a:ext uri="{FF2B5EF4-FFF2-40B4-BE49-F238E27FC236}">
              <a16:creationId xmlns:a16="http://schemas.microsoft.com/office/drawing/2014/main" id="{68A0B257-4C56-41D9-9A53-2165C38F90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77971" y="31560621"/>
          <a:ext cx="4669304"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822920BB-F365-423B-80B1-20FFB45180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77795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83F2F243-259A-4240-B4F1-EA503AE508C4}"/>
                </a:ext>
              </a:extLst>
            </xdr:cNvPr>
            <xdr:cNvPicPr>
              <a:picLocks noChangeAspect="1"/>
              <a:extLst>
                <a:ext uri="{84589F7E-364E-4C9E-8A38-B11213B215E9}">
                  <a14:cameraTool cellRange="Aimage" spid="_x0000_s13328"/>
                </a:ext>
              </a:extLst>
            </xdr:cNvPicPr>
          </xdr:nvPicPr>
          <xdr:blipFill rotWithShape="1">
            <a:blip xmlns:r="http://schemas.openxmlformats.org/officeDocument/2006/relationships" r:embed="rId3"/>
            <a:srcRect l="5142" t="18125" r="7143" b="5993"/>
            <a:stretch>
              <a:fillRect/>
            </a:stretch>
          </xdr:blipFill>
          <xdr:spPr>
            <a:xfrm>
              <a:off x="617706" y="2749550"/>
              <a:ext cx="1623844"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127001</xdr:colOff>
          <xdr:row>16</xdr:row>
          <xdr:rowOff>268941</xdr:rowOff>
        </xdr:to>
        <xdr:pic>
          <xdr:nvPicPr>
            <xdr:cNvPr id="7" name="Picture 6">
              <a:extLst>
                <a:ext uri="{FF2B5EF4-FFF2-40B4-BE49-F238E27FC236}">
                  <a16:creationId xmlns:a16="http://schemas.microsoft.com/office/drawing/2014/main" id="{B683F131-CB83-41C6-910D-2852790E073B}"/>
                </a:ext>
              </a:extLst>
            </xdr:cNvPr>
            <xdr:cNvPicPr>
              <a:picLocks noChangeAspect="1"/>
              <a:extLst>
                <a:ext uri="{84589F7E-364E-4C9E-8A38-B11213B215E9}">
                  <a14:cameraTool cellRange="PAEimage" spid="_x0000_s13329"/>
                </a:ext>
              </a:extLst>
            </xdr:cNvPicPr>
          </xdr:nvPicPr>
          <xdr:blipFill rotWithShape="1">
            <a:blip xmlns:r="http://schemas.openxmlformats.org/officeDocument/2006/relationships" r:embed="rId4"/>
            <a:srcRect l="1137" t="11655" r="1994" b="11158"/>
            <a:stretch>
              <a:fillRect/>
            </a:stretch>
          </xdr:blipFill>
          <xdr:spPr>
            <a:xfrm>
              <a:off x="3660590" y="2801470"/>
              <a:ext cx="4945529" cy="18676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89C2F2C2-4178-4C62-9A2F-55DAE9A474D0}"/>
                </a:ext>
              </a:extLst>
            </xdr:cNvPr>
            <xdr:cNvPicPr>
              <a:picLocks noChangeAspect="1"/>
              <a:extLst>
                <a:ext uri="{84589F7E-364E-4C9E-8A38-B11213B215E9}">
                  <a14:cameraTool cellRange="PayEquationImage" spid="_x0000_s13330"/>
                </a:ext>
              </a:extLst>
            </xdr:cNvPicPr>
          </xdr:nvPicPr>
          <xdr:blipFill rotWithShape="1">
            <a:blip xmlns:r="http://schemas.openxmlformats.org/officeDocument/2006/relationships" r:embed="rId5"/>
            <a:srcRect l="3330" t="4615" r="2496" b="4582"/>
            <a:stretch>
              <a:fillRect/>
            </a:stretch>
          </xdr:blipFill>
          <xdr:spPr>
            <a:xfrm>
              <a:off x="2182159" y="3558242"/>
              <a:ext cx="5919321" cy="613335"/>
            </a:xfrm>
            <a:prstGeom prst="rect">
              <a:avLst/>
            </a:prstGeom>
          </xdr:spPr>
        </xdr:pic>
        <xdr:clientData/>
      </xdr:twoCellAnchor>
    </mc:Choice>
    <mc:Fallback/>
  </mc:AlternateContent>
  <xdr:twoCellAnchor editAs="oneCell">
    <xdr:from>
      <xdr:col>46</xdr:col>
      <xdr:colOff>226891</xdr:colOff>
      <xdr:row>170</xdr:row>
      <xdr:rowOff>75619</xdr:rowOff>
    </xdr:from>
    <xdr:to>
      <xdr:col>46</xdr:col>
      <xdr:colOff>5741457</xdr:colOff>
      <xdr:row>170</xdr:row>
      <xdr:rowOff>628650</xdr:rowOff>
    </xdr:to>
    <xdr:pic>
      <xdr:nvPicPr>
        <xdr:cNvPr id="9" name="Picture 8">
          <a:extLst>
            <a:ext uri="{FF2B5EF4-FFF2-40B4-BE49-F238E27FC236}">
              <a16:creationId xmlns:a16="http://schemas.microsoft.com/office/drawing/2014/main" id="{1216D8CF-A3BE-40D4-A0D8-901F9BF680DB}"/>
            </a:ext>
          </a:extLst>
        </xdr:cNvPr>
        <xdr:cNvPicPr>
          <a:picLocks noChangeAspect="1"/>
        </xdr:cNvPicPr>
      </xdr:nvPicPr>
      <xdr:blipFill>
        <a:blip xmlns:r="http://schemas.openxmlformats.org/officeDocument/2006/relationships" r:embed="rId6"/>
        <a:stretch>
          <a:fillRect/>
        </a:stretch>
      </xdr:blipFill>
      <xdr:spPr>
        <a:xfrm>
          <a:off x="50220441" y="34886319"/>
          <a:ext cx="5514566" cy="553031"/>
        </a:xfrm>
        <a:prstGeom prst="rect">
          <a:avLst/>
        </a:prstGeom>
      </xdr:spPr>
    </xdr:pic>
    <xdr:clientData/>
  </xdr:twoCellAnchor>
  <xdr:twoCellAnchor editAs="oneCell">
    <xdr:from>
      <xdr:col>46</xdr:col>
      <xdr:colOff>245423</xdr:colOff>
      <xdr:row>171</xdr:row>
      <xdr:rowOff>95250</xdr:rowOff>
    </xdr:from>
    <xdr:to>
      <xdr:col>46</xdr:col>
      <xdr:colOff>5772150</xdr:colOff>
      <xdr:row>171</xdr:row>
      <xdr:rowOff>645435</xdr:rowOff>
    </xdr:to>
    <xdr:pic>
      <xdr:nvPicPr>
        <xdr:cNvPr id="10" name="Picture 9">
          <a:extLst>
            <a:ext uri="{FF2B5EF4-FFF2-40B4-BE49-F238E27FC236}">
              <a16:creationId xmlns:a16="http://schemas.microsoft.com/office/drawing/2014/main" id="{561E9441-2FC5-45FB-9DF0-4173AB1632C0}"/>
            </a:ext>
          </a:extLst>
        </xdr:cNvPr>
        <xdr:cNvPicPr>
          <a:picLocks noChangeAspect="1"/>
        </xdr:cNvPicPr>
      </xdr:nvPicPr>
      <xdr:blipFill>
        <a:blip xmlns:r="http://schemas.openxmlformats.org/officeDocument/2006/relationships" r:embed="rId7"/>
        <a:stretch>
          <a:fillRect/>
        </a:stretch>
      </xdr:blipFill>
      <xdr:spPr>
        <a:xfrm>
          <a:off x="50238973" y="35591750"/>
          <a:ext cx="5526727" cy="550185"/>
        </a:xfrm>
        <a:prstGeom prst="rect">
          <a:avLst/>
        </a:prstGeom>
      </xdr:spPr>
    </xdr:pic>
    <xdr:clientData/>
  </xdr:twoCellAnchor>
  <xdr:twoCellAnchor editAs="oneCell">
    <xdr:from>
      <xdr:col>46</xdr:col>
      <xdr:colOff>247650</xdr:colOff>
      <xdr:row>172</xdr:row>
      <xdr:rowOff>103251</xdr:rowOff>
    </xdr:from>
    <xdr:to>
      <xdr:col>46</xdr:col>
      <xdr:colOff>5781675</xdr:colOff>
      <xdr:row>172</xdr:row>
      <xdr:rowOff>660076</xdr:rowOff>
    </xdr:to>
    <xdr:pic>
      <xdr:nvPicPr>
        <xdr:cNvPr id="11" name="Picture 10">
          <a:extLst>
            <a:ext uri="{FF2B5EF4-FFF2-40B4-BE49-F238E27FC236}">
              <a16:creationId xmlns:a16="http://schemas.microsoft.com/office/drawing/2014/main" id="{E458DED7-8423-4475-A62B-171487FBA3FC}"/>
            </a:ext>
          </a:extLst>
        </xdr:cNvPr>
        <xdr:cNvPicPr>
          <a:picLocks noChangeAspect="1"/>
        </xdr:cNvPicPr>
      </xdr:nvPicPr>
      <xdr:blipFill>
        <a:blip xmlns:r="http://schemas.openxmlformats.org/officeDocument/2006/relationships" r:embed="rId8"/>
        <a:stretch>
          <a:fillRect/>
        </a:stretch>
      </xdr:blipFill>
      <xdr:spPr>
        <a:xfrm>
          <a:off x="50241200" y="36285551"/>
          <a:ext cx="5534025" cy="556825"/>
        </a:xfrm>
        <a:prstGeom prst="rect">
          <a:avLst/>
        </a:prstGeom>
      </xdr:spPr>
    </xdr:pic>
    <xdr:clientData/>
  </xdr:twoCellAnchor>
  <xdr:twoCellAnchor editAs="oneCell">
    <xdr:from>
      <xdr:col>46</xdr:col>
      <xdr:colOff>238125</xdr:colOff>
      <xdr:row>173</xdr:row>
      <xdr:rowOff>88857</xdr:rowOff>
    </xdr:from>
    <xdr:to>
      <xdr:col>46</xdr:col>
      <xdr:colOff>5772150</xdr:colOff>
      <xdr:row>173</xdr:row>
      <xdr:rowOff>645682</xdr:rowOff>
    </xdr:to>
    <xdr:pic>
      <xdr:nvPicPr>
        <xdr:cNvPr id="12" name="Picture 11">
          <a:extLst>
            <a:ext uri="{FF2B5EF4-FFF2-40B4-BE49-F238E27FC236}">
              <a16:creationId xmlns:a16="http://schemas.microsoft.com/office/drawing/2014/main" id="{992567D7-E15A-4E27-9CDA-837175680A9C}"/>
            </a:ext>
          </a:extLst>
        </xdr:cNvPr>
        <xdr:cNvPicPr>
          <a:picLocks noChangeAspect="1"/>
        </xdr:cNvPicPr>
      </xdr:nvPicPr>
      <xdr:blipFill>
        <a:blip xmlns:r="http://schemas.openxmlformats.org/officeDocument/2006/relationships" r:embed="rId9"/>
        <a:stretch>
          <a:fillRect/>
        </a:stretch>
      </xdr:blipFill>
      <xdr:spPr>
        <a:xfrm>
          <a:off x="50231675" y="36956957"/>
          <a:ext cx="5534025" cy="556825"/>
        </a:xfrm>
        <a:prstGeom prst="rect">
          <a:avLst/>
        </a:prstGeom>
      </xdr:spPr>
    </xdr:pic>
    <xdr:clientData/>
  </xdr:twoCellAnchor>
  <xdr:twoCellAnchor editAs="oneCell">
    <xdr:from>
      <xdr:col>46</xdr:col>
      <xdr:colOff>229131</xdr:colOff>
      <xdr:row>174</xdr:row>
      <xdr:rowOff>47956</xdr:rowOff>
    </xdr:from>
    <xdr:to>
      <xdr:col>46</xdr:col>
      <xdr:colOff>5787882</xdr:colOff>
      <xdr:row>174</xdr:row>
      <xdr:rowOff>652096</xdr:rowOff>
    </xdr:to>
    <xdr:pic>
      <xdr:nvPicPr>
        <xdr:cNvPr id="13" name="Picture 12">
          <a:extLst>
            <a:ext uri="{FF2B5EF4-FFF2-40B4-BE49-F238E27FC236}">
              <a16:creationId xmlns:a16="http://schemas.microsoft.com/office/drawing/2014/main" id="{225D785C-CB18-4F97-9C37-E4BBA31B961D}"/>
            </a:ext>
          </a:extLst>
        </xdr:cNvPr>
        <xdr:cNvPicPr>
          <a:picLocks noChangeAspect="1"/>
        </xdr:cNvPicPr>
      </xdr:nvPicPr>
      <xdr:blipFill>
        <a:blip xmlns:r="http://schemas.openxmlformats.org/officeDocument/2006/relationships" r:embed="rId10"/>
        <a:stretch>
          <a:fillRect/>
        </a:stretch>
      </xdr:blipFill>
      <xdr:spPr>
        <a:xfrm>
          <a:off x="50222681" y="37601856"/>
          <a:ext cx="5558751" cy="604140"/>
        </a:xfrm>
        <a:prstGeom prst="rect">
          <a:avLst/>
        </a:prstGeom>
      </xdr:spPr>
    </xdr:pic>
    <xdr:clientData/>
  </xdr:twoCellAnchor>
  <xdr:twoCellAnchor editAs="oneCell">
    <xdr:from>
      <xdr:col>38</xdr:col>
      <xdr:colOff>173318</xdr:colOff>
      <xdr:row>168</xdr:row>
      <xdr:rowOff>128121</xdr:rowOff>
    </xdr:from>
    <xdr:to>
      <xdr:col>38</xdr:col>
      <xdr:colOff>1837018</xdr:colOff>
      <xdr:row>168</xdr:row>
      <xdr:rowOff>537228</xdr:rowOff>
    </xdr:to>
    <xdr:pic>
      <xdr:nvPicPr>
        <xdr:cNvPr id="14" name="Picture 13">
          <a:extLst>
            <a:ext uri="{FF2B5EF4-FFF2-40B4-BE49-F238E27FC236}">
              <a16:creationId xmlns:a16="http://schemas.microsoft.com/office/drawing/2014/main" id="{8011E909-EBA3-4308-A22A-088CA4E6CD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90918" y="34151421"/>
          <a:ext cx="1663700" cy="409107"/>
        </a:xfrm>
        <a:prstGeom prst="rect">
          <a:avLst/>
        </a:prstGeom>
      </xdr:spPr>
    </xdr:pic>
    <xdr:clientData/>
  </xdr:twoCellAnchor>
  <xdr:twoCellAnchor editAs="oneCell">
    <xdr:from>
      <xdr:col>42</xdr:col>
      <xdr:colOff>119156</xdr:colOff>
      <xdr:row>166</xdr:row>
      <xdr:rowOff>88900</xdr:rowOff>
    </xdr:from>
    <xdr:to>
      <xdr:col>42</xdr:col>
      <xdr:colOff>4788460</xdr:colOff>
      <xdr:row>166</xdr:row>
      <xdr:rowOff>458858</xdr:rowOff>
    </xdr:to>
    <xdr:pic>
      <xdr:nvPicPr>
        <xdr:cNvPr id="15" name="Picture 14">
          <a:extLst>
            <a:ext uri="{FF2B5EF4-FFF2-40B4-BE49-F238E27FC236}">
              <a16:creationId xmlns:a16="http://schemas.microsoft.com/office/drawing/2014/main" id="{0CEF1CAE-4EA1-4BF9-A230-F5687C67DB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37256" y="33356550"/>
          <a:ext cx="4669304" cy="3699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42</xdr:col>
      <xdr:colOff>4839820</xdr:colOff>
      <xdr:row>162</xdr:row>
      <xdr:rowOff>545517</xdr:rowOff>
    </xdr:to>
    <xdr:pic>
      <xdr:nvPicPr>
        <xdr:cNvPr id="2" name="Picture 1">
          <a:extLst>
            <a:ext uri="{FF2B5EF4-FFF2-40B4-BE49-F238E27FC236}">
              <a16:creationId xmlns:a16="http://schemas.microsoft.com/office/drawing/2014/main" id="{34D7004E-1012-4091-BF0C-AF497E9184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98141" y="30877809"/>
          <a:ext cx="46597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948CF573-6D06-40FA-8EB4-229C522E42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143700"/>
          <a:ext cx="1663700" cy="409107"/>
        </a:xfrm>
        <a:prstGeom prst="rect">
          <a:avLst/>
        </a:prstGeom>
      </xdr:spPr>
    </xdr:pic>
    <xdr:clientData/>
  </xdr:twoCellAnchor>
  <xdr:twoCellAnchor editAs="oneCell">
    <xdr:from>
      <xdr:col>42</xdr:col>
      <xdr:colOff>159871</xdr:colOff>
      <xdr:row>163</xdr:row>
      <xdr:rowOff>121771</xdr:rowOff>
    </xdr:from>
    <xdr:to>
      <xdr:col>42</xdr:col>
      <xdr:colOff>4829175</xdr:colOff>
      <xdr:row>163</xdr:row>
      <xdr:rowOff>491729</xdr:rowOff>
    </xdr:to>
    <xdr:pic>
      <xdr:nvPicPr>
        <xdr:cNvPr id="4" name="Picture 3">
          <a:extLst>
            <a:ext uri="{FF2B5EF4-FFF2-40B4-BE49-F238E27FC236}">
              <a16:creationId xmlns:a16="http://schemas.microsoft.com/office/drawing/2014/main" id="{DC08771C-EF54-4DC7-87AB-D9AF7C9AD9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77971" y="31560621"/>
          <a:ext cx="4669304"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3B53511D-5F1E-415C-9FFB-575CF53827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77795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31B8B03E-9914-451A-9D26-EEEBDDB745E6}"/>
                </a:ext>
              </a:extLst>
            </xdr:cNvPr>
            <xdr:cNvPicPr>
              <a:picLocks noChangeAspect="1"/>
              <a:extLst>
                <a:ext uri="{84589F7E-364E-4C9E-8A38-B11213B215E9}">
                  <a14:cameraTool cellRange="Aimage" spid="_x0000_s14352"/>
                </a:ext>
              </a:extLst>
            </xdr:cNvPicPr>
          </xdr:nvPicPr>
          <xdr:blipFill rotWithShape="1">
            <a:blip xmlns:r="http://schemas.openxmlformats.org/officeDocument/2006/relationships" r:embed="rId3"/>
            <a:srcRect l="5142" t="18125" r="7143" b="5993"/>
            <a:stretch>
              <a:fillRect/>
            </a:stretch>
          </xdr:blipFill>
          <xdr:spPr>
            <a:xfrm>
              <a:off x="617706" y="2749550"/>
              <a:ext cx="1623844"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127001</xdr:colOff>
          <xdr:row>16</xdr:row>
          <xdr:rowOff>268941</xdr:rowOff>
        </xdr:to>
        <xdr:pic>
          <xdr:nvPicPr>
            <xdr:cNvPr id="7" name="Picture 6">
              <a:extLst>
                <a:ext uri="{FF2B5EF4-FFF2-40B4-BE49-F238E27FC236}">
                  <a16:creationId xmlns:a16="http://schemas.microsoft.com/office/drawing/2014/main" id="{6AB7F37B-8E05-49CF-A56A-3E4A10978021}"/>
                </a:ext>
              </a:extLst>
            </xdr:cNvPr>
            <xdr:cNvPicPr>
              <a:picLocks noChangeAspect="1"/>
              <a:extLst>
                <a:ext uri="{84589F7E-364E-4C9E-8A38-B11213B215E9}">
                  <a14:cameraTool cellRange="PAEimage" spid="_x0000_s14353"/>
                </a:ext>
              </a:extLst>
            </xdr:cNvPicPr>
          </xdr:nvPicPr>
          <xdr:blipFill rotWithShape="1">
            <a:blip xmlns:r="http://schemas.openxmlformats.org/officeDocument/2006/relationships" r:embed="rId4"/>
            <a:srcRect l="1137" t="11655" r="1994" b="11158"/>
            <a:stretch>
              <a:fillRect/>
            </a:stretch>
          </xdr:blipFill>
          <xdr:spPr>
            <a:xfrm>
              <a:off x="3660590" y="2801470"/>
              <a:ext cx="4945529" cy="18676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FEF4418D-5783-4E21-8F99-D21054113E2A}"/>
                </a:ext>
              </a:extLst>
            </xdr:cNvPr>
            <xdr:cNvPicPr>
              <a:picLocks noChangeAspect="1"/>
              <a:extLst>
                <a:ext uri="{84589F7E-364E-4C9E-8A38-B11213B215E9}">
                  <a14:cameraTool cellRange="PayEquationImage" spid="_x0000_s14354"/>
                </a:ext>
              </a:extLst>
            </xdr:cNvPicPr>
          </xdr:nvPicPr>
          <xdr:blipFill rotWithShape="1">
            <a:blip xmlns:r="http://schemas.openxmlformats.org/officeDocument/2006/relationships" r:embed="rId5"/>
            <a:srcRect l="3330" t="4615" r="2496" b="4582"/>
            <a:stretch>
              <a:fillRect/>
            </a:stretch>
          </xdr:blipFill>
          <xdr:spPr>
            <a:xfrm>
              <a:off x="2182159" y="3558242"/>
              <a:ext cx="5919321" cy="613335"/>
            </a:xfrm>
            <a:prstGeom prst="rect">
              <a:avLst/>
            </a:prstGeom>
          </xdr:spPr>
        </xdr:pic>
        <xdr:clientData/>
      </xdr:twoCellAnchor>
    </mc:Choice>
    <mc:Fallback/>
  </mc:AlternateContent>
  <xdr:twoCellAnchor editAs="oneCell">
    <xdr:from>
      <xdr:col>46</xdr:col>
      <xdr:colOff>226891</xdr:colOff>
      <xdr:row>170</xdr:row>
      <xdr:rowOff>75619</xdr:rowOff>
    </xdr:from>
    <xdr:to>
      <xdr:col>46</xdr:col>
      <xdr:colOff>5741457</xdr:colOff>
      <xdr:row>170</xdr:row>
      <xdr:rowOff>628650</xdr:rowOff>
    </xdr:to>
    <xdr:pic>
      <xdr:nvPicPr>
        <xdr:cNvPr id="9" name="Picture 8">
          <a:extLst>
            <a:ext uri="{FF2B5EF4-FFF2-40B4-BE49-F238E27FC236}">
              <a16:creationId xmlns:a16="http://schemas.microsoft.com/office/drawing/2014/main" id="{1EA5FEDA-968D-42C0-A5AD-DD14BC6941FC}"/>
            </a:ext>
          </a:extLst>
        </xdr:cNvPr>
        <xdr:cNvPicPr>
          <a:picLocks noChangeAspect="1"/>
        </xdr:cNvPicPr>
      </xdr:nvPicPr>
      <xdr:blipFill>
        <a:blip xmlns:r="http://schemas.openxmlformats.org/officeDocument/2006/relationships" r:embed="rId6"/>
        <a:stretch>
          <a:fillRect/>
        </a:stretch>
      </xdr:blipFill>
      <xdr:spPr>
        <a:xfrm>
          <a:off x="50220441" y="34886319"/>
          <a:ext cx="5514566" cy="553031"/>
        </a:xfrm>
        <a:prstGeom prst="rect">
          <a:avLst/>
        </a:prstGeom>
      </xdr:spPr>
    </xdr:pic>
    <xdr:clientData/>
  </xdr:twoCellAnchor>
  <xdr:twoCellAnchor editAs="oneCell">
    <xdr:from>
      <xdr:col>46</xdr:col>
      <xdr:colOff>245423</xdr:colOff>
      <xdr:row>171</xdr:row>
      <xdr:rowOff>95250</xdr:rowOff>
    </xdr:from>
    <xdr:to>
      <xdr:col>46</xdr:col>
      <xdr:colOff>5772150</xdr:colOff>
      <xdr:row>171</xdr:row>
      <xdr:rowOff>645435</xdr:rowOff>
    </xdr:to>
    <xdr:pic>
      <xdr:nvPicPr>
        <xdr:cNvPr id="10" name="Picture 9">
          <a:extLst>
            <a:ext uri="{FF2B5EF4-FFF2-40B4-BE49-F238E27FC236}">
              <a16:creationId xmlns:a16="http://schemas.microsoft.com/office/drawing/2014/main" id="{80B51177-8518-47CF-9EB2-6E9064492699}"/>
            </a:ext>
          </a:extLst>
        </xdr:cNvPr>
        <xdr:cNvPicPr>
          <a:picLocks noChangeAspect="1"/>
        </xdr:cNvPicPr>
      </xdr:nvPicPr>
      <xdr:blipFill>
        <a:blip xmlns:r="http://schemas.openxmlformats.org/officeDocument/2006/relationships" r:embed="rId7"/>
        <a:stretch>
          <a:fillRect/>
        </a:stretch>
      </xdr:blipFill>
      <xdr:spPr>
        <a:xfrm>
          <a:off x="50238973" y="35591750"/>
          <a:ext cx="5526727" cy="550185"/>
        </a:xfrm>
        <a:prstGeom prst="rect">
          <a:avLst/>
        </a:prstGeom>
      </xdr:spPr>
    </xdr:pic>
    <xdr:clientData/>
  </xdr:twoCellAnchor>
  <xdr:twoCellAnchor editAs="oneCell">
    <xdr:from>
      <xdr:col>46</xdr:col>
      <xdr:colOff>247650</xdr:colOff>
      <xdr:row>172</xdr:row>
      <xdr:rowOff>103251</xdr:rowOff>
    </xdr:from>
    <xdr:to>
      <xdr:col>46</xdr:col>
      <xdr:colOff>5781675</xdr:colOff>
      <xdr:row>172</xdr:row>
      <xdr:rowOff>660076</xdr:rowOff>
    </xdr:to>
    <xdr:pic>
      <xdr:nvPicPr>
        <xdr:cNvPr id="11" name="Picture 10">
          <a:extLst>
            <a:ext uri="{FF2B5EF4-FFF2-40B4-BE49-F238E27FC236}">
              <a16:creationId xmlns:a16="http://schemas.microsoft.com/office/drawing/2014/main" id="{24E94A11-3D05-412A-A35F-4122B7852548}"/>
            </a:ext>
          </a:extLst>
        </xdr:cNvPr>
        <xdr:cNvPicPr>
          <a:picLocks noChangeAspect="1"/>
        </xdr:cNvPicPr>
      </xdr:nvPicPr>
      <xdr:blipFill>
        <a:blip xmlns:r="http://schemas.openxmlformats.org/officeDocument/2006/relationships" r:embed="rId8"/>
        <a:stretch>
          <a:fillRect/>
        </a:stretch>
      </xdr:blipFill>
      <xdr:spPr>
        <a:xfrm>
          <a:off x="50241200" y="36285551"/>
          <a:ext cx="5534025" cy="556825"/>
        </a:xfrm>
        <a:prstGeom prst="rect">
          <a:avLst/>
        </a:prstGeom>
      </xdr:spPr>
    </xdr:pic>
    <xdr:clientData/>
  </xdr:twoCellAnchor>
  <xdr:twoCellAnchor editAs="oneCell">
    <xdr:from>
      <xdr:col>46</xdr:col>
      <xdr:colOff>238125</xdr:colOff>
      <xdr:row>173</xdr:row>
      <xdr:rowOff>88857</xdr:rowOff>
    </xdr:from>
    <xdr:to>
      <xdr:col>46</xdr:col>
      <xdr:colOff>5772150</xdr:colOff>
      <xdr:row>173</xdr:row>
      <xdr:rowOff>645682</xdr:rowOff>
    </xdr:to>
    <xdr:pic>
      <xdr:nvPicPr>
        <xdr:cNvPr id="12" name="Picture 11">
          <a:extLst>
            <a:ext uri="{FF2B5EF4-FFF2-40B4-BE49-F238E27FC236}">
              <a16:creationId xmlns:a16="http://schemas.microsoft.com/office/drawing/2014/main" id="{8E90871C-46CC-4EE4-96D2-BEE7247B1EEC}"/>
            </a:ext>
          </a:extLst>
        </xdr:cNvPr>
        <xdr:cNvPicPr>
          <a:picLocks noChangeAspect="1"/>
        </xdr:cNvPicPr>
      </xdr:nvPicPr>
      <xdr:blipFill>
        <a:blip xmlns:r="http://schemas.openxmlformats.org/officeDocument/2006/relationships" r:embed="rId9"/>
        <a:stretch>
          <a:fillRect/>
        </a:stretch>
      </xdr:blipFill>
      <xdr:spPr>
        <a:xfrm>
          <a:off x="50231675" y="36956957"/>
          <a:ext cx="5534025" cy="556825"/>
        </a:xfrm>
        <a:prstGeom prst="rect">
          <a:avLst/>
        </a:prstGeom>
      </xdr:spPr>
    </xdr:pic>
    <xdr:clientData/>
  </xdr:twoCellAnchor>
  <xdr:twoCellAnchor editAs="oneCell">
    <xdr:from>
      <xdr:col>46</xdr:col>
      <xdr:colOff>229131</xdr:colOff>
      <xdr:row>174</xdr:row>
      <xdr:rowOff>47956</xdr:rowOff>
    </xdr:from>
    <xdr:to>
      <xdr:col>46</xdr:col>
      <xdr:colOff>5787882</xdr:colOff>
      <xdr:row>174</xdr:row>
      <xdr:rowOff>652096</xdr:rowOff>
    </xdr:to>
    <xdr:pic>
      <xdr:nvPicPr>
        <xdr:cNvPr id="13" name="Picture 12">
          <a:extLst>
            <a:ext uri="{FF2B5EF4-FFF2-40B4-BE49-F238E27FC236}">
              <a16:creationId xmlns:a16="http://schemas.microsoft.com/office/drawing/2014/main" id="{628B35CB-B97F-45A0-BF7C-0C54A4089AB9}"/>
            </a:ext>
          </a:extLst>
        </xdr:cNvPr>
        <xdr:cNvPicPr>
          <a:picLocks noChangeAspect="1"/>
        </xdr:cNvPicPr>
      </xdr:nvPicPr>
      <xdr:blipFill>
        <a:blip xmlns:r="http://schemas.openxmlformats.org/officeDocument/2006/relationships" r:embed="rId10"/>
        <a:stretch>
          <a:fillRect/>
        </a:stretch>
      </xdr:blipFill>
      <xdr:spPr>
        <a:xfrm>
          <a:off x="50222681" y="37601856"/>
          <a:ext cx="5558751" cy="604140"/>
        </a:xfrm>
        <a:prstGeom prst="rect">
          <a:avLst/>
        </a:prstGeom>
      </xdr:spPr>
    </xdr:pic>
    <xdr:clientData/>
  </xdr:twoCellAnchor>
  <xdr:twoCellAnchor editAs="oneCell">
    <xdr:from>
      <xdr:col>38</xdr:col>
      <xdr:colOff>173318</xdr:colOff>
      <xdr:row>168</xdr:row>
      <xdr:rowOff>128121</xdr:rowOff>
    </xdr:from>
    <xdr:to>
      <xdr:col>38</xdr:col>
      <xdr:colOff>1837018</xdr:colOff>
      <xdr:row>168</xdr:row>
      <xdr:rowOff>537228</xdr:rowOff>
    </xdr:to>
    <xdr:pic>
      <xdr:nvPicPr>
        <xdr:cNvPr id="14" name="Picture 13">
          <a:extLst>
            <a:ext uri="{FF2B5EF4-FFF2-40B4-BE49-F238E27FC236}">
              <a16:creationId xmlns:a16="http://schemas.microsoft.com/office/drawing/2014/main" id="{A924608D-A38C-469D-ACF9-3A92071262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90918" y="34151421"/>
          <a:ext cx="1663700" cy="409107"/>
        </a:xfrm>
        <a:prstGeom prst="rect">
          <a:avLst/>
        </a:prstGeom>
      </xdr:spPr>
    </xdr:pic>
    <xdr:clientData/>
  </xdr:twoCellAnchor>
  <xdr:twoCellAnchor editAs="oneCell">
    <xdr:from>
      <xdr:col>42</xdr:col>
      <xdr:colOff>119156</xdr:colOff>
      <xdr:row>166</xdr:row>
      <xdr:rowOff>88900</xdr:rowOff>
    </xdr:from>
    <xdr:to>
      <xdr:col>42</xdr:col>
      <xdr:colOff>4788460</xdr:colOff>
      <xdr:row>166</xdr:row>
      <xdr:rowOff>458858</xdr:rowOff>
    </xdr:to>
    <xdr:pic>
      <xdr:nvPicPr>
        <xdr:cNvPr id="15" name="Picture 14">
          <a:extLst>
            <a:ext uri="{FF2B5EF4-FFF2-40B4-BE49-F238E27FC236}">
              <a16:creationId xmlns:a16="http://schemas.microsoft.com/office/drawing/2014/main" id="{C7CC3173-8525-42F9-A506-14E1A0D6CE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37256" y="33356550"/>
          <a:ext cx="4669304" cy="3699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42</xdr:col>
      <xdr:colOff>4839820</xdr:colOff>
      <xdr:row>162</xdr:row>
      <xdr:rowOff>545517</xdr:rowOff>
    </xdr:to>
    <xdr:pic>
      <xdr:nvPicPr>
        <xdr:cNvPr id="2" name="Picture 1">
          <a:extLst>
            <a:ext uri="{FF2B5EF4-FFF2-40B4-BE49-F238E27FC236}">
              <a16:creationId xmlns:a16="http://schemas.microsoft.com/office/drawing/2014/main" id="{1B84F4BC-D314-4DFB-BE08-2F1B5BB0FF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98141" y="30877809"/>
          <a:ext cx="46597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97EB8FD2-A731-47C8-AC26-F468D8C7B4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143700"/>
          <a:ext cx="1663700" cy="409107"/>
        </a:xfrm>
        <a:prstGeom prst="rect">
          <a:avLst/>
        </a:prstGeom>
      </xdr:spPr>
    </xdr:pic>
    <xdr:clientData/>
  </xdr:twoCellAnchor>
  <xdr:twoCellAnchor editAs="oneCell">
    <xdr:from>
      <xdr:col>42</xdr:col>
      <xdr:colOff>159871</xdr:colOff>
      <xdr:row>163</xdr:row>
      <xdr:rowOff>121771</xdr:rowOff>
    </xdr:from>
    <xdr:to>
      <xdr:col>42</xdr:col>
      <xdr:colOff>4829175</xdr:colOff>
      <xdr:row>163</xdr:row>
      <xdr:rowOff>491729</xdr:rowOff>
    </xdr:to>
    <xdr:pic>
      <xdr:nvPicPr>
        <xdr:cNvPr id="4" name="Picture 3">
          <a:extLst>
            <a:ext uri="{FF2B5EF4-FFF2-40B4-BE49-F238E27FC236}">
              <a16:creationId xmlns:a16="http://schemas.microsoft.com/office/drawing/2014/main" id="{75B5C3C3-E9B8-4A30-8928-C1F098BF8F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77971" y="31560621"/>
          <a:ext cx="4669304"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DEA29439-C950-441F-BAAC-C211DE61F0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77795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E8BAC01A-246F-4C02-9C48-DEB163A19AC0}"/>
                </a:ext>
              </a:extLst>
            </xdr:cNvPr>
            <xdr:cNvPicPr>
              <a:picLocks noChangeAspect="1"/>
              <a:extLst>
                <a:ext uri="{84589F7E-364E-4C9E-8A38-B11213B215E9}">
                  <a14:cameraTool cellRange="Aimage" spid="_x0000_s15376"/>
                </a:ext>
              </a:extLst>
            </xdr:cNvPicPr>
          </xdr:nvPicPr>
          <xdr:blipFill rotWithShape="1">
            <a:blip xmlns:r="http://schemas.openxmlformats.org/officeDocument/2006/relationships" r:embed="rId3"/>
            <a:srcRect l="5142" t="18125" r="7143" b="5993"/>
            <a:stretch>
              <a:fillRect/>
            </a:stretch>
          </xdr:blipFill>
          <xdr:spPr>
            <a:xfrm>
              <a:off x="617706" y="2749550"/>
              <a:ext cx="1623844"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127001</xdr:colOff>
          <xdr:row>16</xdr:row>
          <xdr:rowOff>268941</xdr:rowOff>
        </xdr:to>
        <xdr:pic>
          <xdr:nvPicPr>
            <xdr:cNvPr id="7" name="Picture 6">
              <a:extLst>
                <a:ext uri="{FF2B5EF4-FFF2-40B4-BE49-F238E27FC236}">
                  <a16:creationId xmlns:a16="http://schemas.microsoft.com/office/drawing/2014/main" id="{60B047CE-B97A-4910-B0CC-DB12564E9B6C}"/>
                </a:ext>
              </a:extLst>
            </xdr:cNvPr>
            <xdr:cNvPicPr>
              <a:picLocks noChangeAspect="1"/>
              <a:extLst>
                <a:ext uri="{84589F7E-364E-4C9E-8A38-B11213B215E9}">
                  <a14:cameraTool cellRange="PAEimage" spid="_x0000_s15377"/>
                </a:ext>
              </a:extLst>
            </xdr:cNvPicPr>
          </xdr:nvPicPr>
          <xdr:blipFill rotWithShape="1">
            <a:blip xmlns:r="http://schemas.openxmlformats.org/officeDocument/2006/relationships" r:embed="rId4"/>
            <a:srcRect l="1137" t="11655" r="1994" b="11158"/>
            <a:stretch>
              <a:fillRect/>
            </a:stretch>
          </xdr:blipFill>
          <xdr:spPr>
            <a:xfrm>
              <a:off x="3660590" y="2801470"/>
              <a:ext cx="4945529" cy="18676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1C602862-E77A-4E35-B352-79C310FD09F1}"/>
                </a:ext>
              </a:extLst>
            </xdr:cNvPr>
            <xdr:cNvPicPr>
              <a:picLocks noChangeAspect="1"/>
              <a:extLst>
                <a:ext uri="{84589F7E-364E-4C9E-8A38-B11213B215E9}">
                  <a14:cameraTool cellRange="PayEquationImage" spid="_x0000_s15378"/>
                </a:ext>
              </a:extLst>
            </xdr:cNvPicPr>
          </xdr:nvPicPr>
          <xdr:blipFill rotWithShape="1">
            <a:blip xmlns:r="http://schemas.openxmlformats.org/officeDocument/2006/relationships" r:embed="rId5"/>
            <a:srcRect l="3330" t="4615" r="2496" b="4582"/>
            <a:stretch>
              <a:fillRect/>
            </a:stretch>
          </xdr:blipFill>
          <xdr:spPr>
            <a:xfrm>
              <a:off x="2182159" y="3558242"/>
              <a:ext cx="5919321" cy="613335"/>
            </a:xfrm>
            <a:prstGeom prst="rect">
              <a:avLst/>
            </a:prstGeom>
          </xdr:spPr>
        </xdr:pic>
        <xdr:clientData/>
      </xdr:twoCellAnchor>
    </mc:Choice>
    <mc:Fallback/>
  </mc:AlternateContent>
  <xdr:twoCellAnchor editAs="oneCell">
    <xdr:from>
      <xdr:col>46</xdr:col>
      <xdr:colOff>226891</xdr:colOff>
      <xdr:row>170</xdr:row>
      <xdr:rowOff>75619</xdr:rowOff>
    </xdr:from>
    <xdr:to>
      <xdr:col>46</xdr:col>
      <xdr:colOff>5741457</xdr:colOff>
      <xdr:row>170</xdr:row>
      <xdr:rowOff>628650</xdr:rowOff>
    </xdr:to>
    <xdr:pic>
      <xdr:nvPicPr>
        <xdr:cNvPr id="9" name="Picture 8">
          <a:extLst>
            <a:ext uri="{FF2B5EF4-FFF2-40B4-BE49-F238E27FC236}">
              <a16:creationId xmlns:a16="http://schemas.microsoft.com/office/drawing/2014/main" id="{6F017E83-72B8-4574-AFAC-B315DD02B212}"/>
            </a:ext>
          </a:extLst>
        </xdr:cNvPr>
        <xdr:cNvPicPr>
          <a:picLocks noChangeAspect="1"/>
        </xdr:cNvPicPr>
      </xdr:nvPicPr>
      <xdr:blipFill>
        <a:blip xmlns:r="http://schemas.openxmlformats.org/officeDocument/2006/relationships" r:embed="rId6"/>
        <a:stretch>
          <a:fillRect/>
        </a:stretch>
      </xdr:blipFill>
      <xdr:spPr>
        <a:xfrm>
          <a:off x="50220441" y="34886319"/>
          <a:ext cx="5514566" cy="553031"/>
        </a:xfrm>
        <a:prstGeom prst="rect">
          <a:avLst/>
        </a:prstGeom>
      </xdr:spPr>
    </xdr:pic>
    <xdr:clientData/>
  </xdr:twoCellAnchor>
  <xdr:twoCellAnchor editAs="oneCell">
    <xdr:from>
      <xdr:col>46</xdr:col>
      <xdr:colOff>245423</xdr:colOff>
      <xdr:row>171</xdr:row>
      <xdr:rowOff>95250</xdr:rowOff>
    </xdr:from>
    <xdr:to>
      <xdr:col>46</xdr:col>
      <xdr:colOff>5772150</xdr:colOff>
      <xdr:row>171</xdr:row>
      <xdr:rowOff>645435</xdr:rowOff>
    </xdr:to>
    <xdr:pic>
      <xdr:nvPicPr>
        <xdr:cNvPr id="10" name="Picture 9">
          <a:extLst>
            <a:ext uri="{FF2B5EF4-FFF2-40B4-BE49-F238E27FC236}">
              <a16:creationId xmlns:a16="http://schemas.microsoft.com/office/drawing/2014/main" id="{6CEC07AB-0FF1-46BA-8C23-781A207305FF}"/>
            </a:ext>
          </a:extLst>
        </xdr:cNvPr>
        <xdr:cNvPicPr>
          <a:picLocks noChangeAspect="1"/>
        </xdr:cNvPicPr>
      </xdr:nvPicPr>
      <xdr:blipFill>
        <a:blip xmlns:r="http://schemas.openxmlformats.org/officeDocument/2006/relationships" r:embed="rId7"/>
        <a:stretch>
          <a:fillRect/>
        </a:stretch>
      </xdr:blipFill>
      <xdr:spPr>
        <a:xfrm>
          <a:off x="50238973" y="35591750"/>
          <a:ext cx="5526727" cy="550185"/>
        </a:xfrm>
        <a:prstGeom prst="rect">
          <a:avLst/>
        </a:prstGeom>
      </xdr:spPr>
    </xdr:pic>
    <xdr:clientData/>
  </xdr:twoCellAnchor>
  <xdr:twoCellAnchor editAs="oneCell">
    <xdr:from>
      <xdr:col>46</xdr:col>
      <xdr:colOff>247650</xdr:colOff>
      <xdr:row>172</xdr:row>
      <xdr:rowOff>103251</xdr:rowOff>
    </xdr:from>
    <xdr:to>
      <xdr:col>46</xdr:col>
      <xdr:colOff>5781675</xdr:colOff>
      <xdr:row>172</xdr:row>
      <xdr:rowOff>660076</xdr:rowOff>
    </xdr:to>
    <xdr:pic>
      <xdr:nvPicPr>
        <xdr:cNvPr id="11" name="Picture 10">
          <a:extLst>
            <a:ext uri="{FF2B5EF4-FFF2-40B4-BE49-F238E27FC236}">
              <a16:creationId xmlns:a16="http://schemas.microsoft.com/office/drawing/2014/main" id="{95DFC17A-62FE-411A-8747-B111E70D795A}"/>
            </a:ext>
          </a:extLst>
        </xdr:cNvPr>
        <xdr:cNvPicPr>
          <a:picLocks noChangeAspect="1"/>
        </xdr:cNvPicPr>
      </xdr:nvPicPr>
      <xdr:blipFill>
        <a:blip xmlns:r="http://schemas.openxmlformats.org/officeDocument/2006/relationships" r:embed="rId8"/>
        <a:stretch>
          <a:fillRect/>
        </a:stretch>
      </xdr:blipFill>
      <xdr:spPr>
        <a:xfrm>
          <a:off x="50241200" y="36285551"/>
          <a:ext cx="5534025" cy="556825"/>
        </a:xfrm>
        <a:prstGeom prst="rect">
          <a:avLst/>
        </a:prstGeom>
      </xdr:spPr>
    </xdr:pic>
    <xdr:clientData/>
  </xdr:twoCellAnchor>
  <xdr:twoCellAnchor editAs="oneCell">
    <xdr:from>
      <xdr:col>46</xdr:col>
      <xdr:colOff>238125</xdr:colOff>
      <xdr:row>173</xdr:row>
      <xdr:rowOff>88857</xdr:rowOff>
    </xdr:from>
    <xdr:to>
      <xdr:col>46</xdr:col>
      <xdr:colOff>5772150</xdr:colOff>
      <xdr:row>173</xdr:row>
      <xdr:rowOff>645682</xdr:rowOff>
    </xdr:to>
    <xdr:pic>
      <xdr:nvPicPr>
        <xdr:cNvPr id="12" name="Picture 11">
          <a:extLst>
            <a:ext uri="{FF2B5EF4-FFF2-40B4-BE49-F238E27FC236}">
              <a16:creationId xmlns:a16="http://schemas.microsoft.com/office/drawing/2014/main" id="{CCEA3BE7-345E-4FD8-A595-EF6F70943771}"/>
            </a:ext>
          </a:extLst>
        </xdr:cNvPr>
        <xdr:cNvPicPr>
          <a:picLocks noChangeAspect="1"/>
        </xdr:cNvPicPr>
      </xdr:nvPicPr>
      <xdr:blipFill>
        <a:blip xmlns:r="http://schemas.openxmlformats.org/officeDocument/2006/relationships" r:embed="rId9"/>
        <a:stretch>
          <a:fillRect/>
        </a:stretch>
      </xdr:blipFill>
      <xdr:spPr>
        <a:xfrm>
          <a:off x="50231675" y="36956957"/>
          <a:ext cx="5534025" cy="556825"/>
        </a:xfrm>
        <a:prstGeom prst="rect">
          <a:avLst/>
        </a:prstGeom>
      </xdr:spPr>
    </xdr:pic>
    <xdr:clientData/>
  </xdr:twoCellAnchor>
  <xdr:twoCellAnchor editAs="oneCell">
    <xdr:from>
      <xdr:col>46</xdr:col>
      <xdr:colOff>229131</xdr:colOff>
      <xdr:row>174</xdr:row>
      <xdr:rowOff>47956</xdr:rowOff>
    </xdr:from>
    <xdr:to>
      <xdr:col>46</xdr:col>
      <xdr:colOff>5787882</xdr:colOff>
      <xdr:row>174</xdr:row>
      <xdr:rowOff>652096</xdr:rowOff>
    </xdr:to>
    <xdr:pic>
      <xdr:nvPicPr>
        <xdr:cNvPr id="13" name="Picture 12">
          <a:extLst>
            <a:ext uri="{FF2B5EF4-FFF2-40B4-BE49-F238E27FC236}">
              <a16:creationId xmlns:a16="http://schemas.microsoft.com/office/drawing/2014/main" id="{5BA7BEAD-B6CC-4143-871E-7B02C291FE1C}"/>
            </a:ext>
          </a:extLst>
        </xdr:cNvPr>
        <xdr:cNvPicPr>
          <a:picLocks noChangeAspect="1"/>
        </xdr:cNvPicPr>
      </xdr:nvPicPr>
      <xdr:blipFill>
        <a:blip xmlns:r="http://schemas.openxmlformats.org/officeDocument/2006/relationships" r:embed="rId10"/>
        <a:stretch>
          <a:fillRect/>
        </a:stretch>
      </xdr:blipFill>
      <xdr:spPr>
        <a:xfrm>
          <a:off x="50222681" y="37601856"/>
          <a:ext cx="5558751" cy="604140"/>
        </a:xfrm>
        <a:prstGeom prst="rect">
          <a:avLst/>
        </a:prstGeom>
      </xdr:spPr>
    </xdr:pic>
    <xdr:clientData/>
  </xdr:twoCellAnchor>
  <xdr:twoCellAnchor editAs="oneCell">
    <xdr:from>
      <xdr:col>38</xdr:col>
      <xdr:colOff>173318</xdr:colOff>
      <xdr:row>168</xdr:row>
      <xdr:rowOff>128121</xdr:rowOff>
    </xdr:from>
    <xdr:to>
      <xdr:col>38</xdr:col>
      <xdr:colOff>1837018</xdr:colOff>
      <xdr:row>168</xdr:row>
      <xdr:rowOff>537228</xdr:rowOff>
    </xdr:to>
    <xdr:pic>
      <xdr:nvPicPr>
        <xdr:cNvPr id="14" name="Picture 13">
          <a:extLst>
            <a:ext uri="{FF2B5EF4-FFF2-40B4-BE49-F238E27FC236}">
              <a16:creationId xmlns:a16="http://schemas.microsoft.com/office/drawing/2014/main" id="{8D9A4BE4-699D-48A3-A962-60A32473DA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90918" y="34151421"/>
          <a:ext cx="1663700" cy="409107"/>
        </a:xfrm>
        <a:prstGeom prst="rect">
          <a:avLst/>
        </a:prstGeom>
      </xdr:spPr>
    </xdr:pic>
    <xdr:clientData/>
  </xdr:twoCellAnchor>
  <xdr:twoCellAnchor editAs="oneCell">
    <xdr:from>
      <xdr:col>42</xdr:col>
      <xdr:colOff>119156</xdr:colOff>
      <xdr:row>166</xdr:row>
      <xdr:rowOff>88900</xdr:rowOff>
    </xdr:from>
    <xdr:to>
      <xdr:col>42</xdr:col>
      <xdr:colOff>4788460</xdr:colOff>
      <xdr:row>166</xdr:row>
      <xdr:rowOff>458858</xdr:rowOff>
    </xdr:to>
    <xdr:pic>
      <xdr:nvPicPr>
        <xdr:cNvPr id="15" name="Picture 14">
          <a:extLst>
            <a:ext uri="{FF2B5EF4-FFF2-40B4-BE49-F238E27FC236}">
              <a16:creationId xmlns:a16="http://schemas.microsoft.com/office/drawing/2014/main" id="{296F5DA6-329A-4D5F-A0BA-09EEEE4751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37256" y="33356550"/>
          <a:ext cx="4669304" cy="3699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42</xdr:col>
      <xdr:colOff>4839820</xdr:colOff>
      <xdr:row>162</xdr:row>
      <xdr:rowOff>545517</xdr:rowOff>
    </xdr:to>
    <xdr:pic>
      <xdr:nvPicPr>
        <xdr:cNvPr id="2" name="Picture 1">
          <a:extLst>
            <a:ext uri="{FF2B5EF4-FFF2-40B4-BE49-F238E27FC236}">
              <a16:creationId xmlns:a16="http://schemas.microsoft.com/office/drawing/2014/main" id="{FD058102-2C22-48FF-A017-A8981B8A5D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98141" y="30877809"/>
          <a:ext cx="46597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33564A74-6884-47D8-A325-582F3141EE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143700"/>
          <a:ext cx="1663700" cy="409107"/>
        </a:xfrm>
        <a:prstGeom prst="rect">
          <a:avLst/>
        </a:prstGeom>
      </xdr:spPr>
    </xdr:pic>
    <xdr:clientData/>
  </xdr:twoCellAnchor>
  <xdr:twoCellAnchor editAs="oneCell">
    <xdr:from>
      <xdr:col>42</xdr:col>
      <xdr:colOff>159871</xdr:colOff>
      <xdr:row>163</xdr:row>
      <xdr:rowOff>121771</xdr:rowOff>
    </xdr:from>
    <xdr:to>
      <xdr:col>42</xdr:col>
      <xdr:colOff>4829175</xdr:colOff>
      <xdr:row>163</xdr:row>
      <xdr:rowOff>491729</xdr:rowOff>
    </xdr:to>
    <xdr:pic>
      <xdr:nvPicPr>
        <xdr:cNvPr id="4" name="Picture 3">
          <a:extLst>
            <a:ext uri="{FF2B5EF4-FFF2-40B4-BE49-F238E27FC236}">
              <a16:creationId xmlns:a16="http://schemas.microsoft.com/office/drawing/2014/main" id="{F32474F6-99D3-41D0-A02E-33223A1C99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77971" y="31560621"/>
          <a:ext cx="4669304"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494ED10C-61D2-4E2A-AAAC-90E6447E5F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77795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0D70F2EB-D22D-476E-B1B6-EAAA76EC1592}"/>
                </a:ext>
              </a:extLst>
            </xdr:cNvPr>
            <xdr:cNvPicPr>
              <a:picLocks noChangeAspect="1"/>
              <a:extLst>
                <a:ext uri="{84589F7E-364E-4C9E-8A38-B11213B215E9}">
                  <a14:cameraTool cellRange="Aimage" spid="_x0000_s16400"/>
                </a:ext>
              </a:extLst>
            </xdr:cNvPicPr>
          </xdr:nvPicPr>
          <xdr:blipFill rotWithShape="1">
            <a:blip xmlns:r="http://schemas.openxmlformats.org/officeDocument/2006/relationships" r:embed="rId3"/>
            <a:srcRect l="5142" t="18125" r="7143" b="5993"/>
            <a:stretch>
              <a:fillRect/>
            </a:stretch>
          </xdr:blipFill>
          <xdr:spPr>
            <a:xfrm>
              <a:off x="617706" y="2749550"/>
              <a:ext cx="1623844"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127001</xdr:colOff>
          <xdr:row>16</xdr:row>
          <xdr:rowOff>268941</xdr:rowOff>
        </xdr:to>
        <xdr:pic>
          <xdr:nvPicPr>
            <xdr:cNvPr id="7" name="Picture 6">
              <a:extLst>
                <a:ext uri="{FF2B5EF4-FFF2-40B4-BE49-F238E27FC236}">
                  <a16:creationId xmlns:a16="http://schemas.microsoft.com/office/drawing/2014/main" id="{A80E03D8-47FA-42E9-A609-F3AF99CDD67E}"/>
                </a:ext>
              </a:extLst>
            </xdr:cNvPr>
            <xdr:cNvPicPr>
              <a:picLocks noChangeAspect="1"/>
              <a:extLst>
                <a:ext uri="{84589F7E-364E-4C9E-8A38-B11213B215E9}">
                  <a14:cameraTool cellRange="PAEimage" spid="_x0000_s16401"/>
                </a:ext>
              </a:extLst>
            </xdr:cNvPicPr>
          </xdr:nvPicPr>
          <xdr:blipFill rotWithShape="1">
            <a:blip xmlns:r="http://schemas.openxmlformats.org/officeDocument/2006/relationships" r:embed="rId4"/>
            <a:srcRect l="1137" t="11655" r="1994" b="11158"/>
            <a:stretch>
              <a:fillRect/>
            </a:stretch>
          </xdr:blipFill>
          <xdr:spPr>
            <a:xfrm>
              <a:off x="3660590" y="2801470"/>
              <a:ext cx="4945529" cy="18676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DF3E004B-60A6-48E4-B114-65EB48EFE8B4}"/>
                </a:ext>
              </a:extLst>
            </xdr:cNvPr>
            <xdr:cNvPicPr>
              <a:picLocks noChangeAspect="1"/>
              <a:extLst>
                <a:ext uri="{84589F7E-364E-4C9E-8A38-B11213B215E9}">
                  <a14:cameraTool cellRange="PayEquationImage" spid="_x0000_s16402"/>
                </a:ext>
              </a:extLst>
            </xdr:cNvPicPr>
          </xdr:nvPicPr>
          <xdr:blipFill rotWithShape="1">
            <a:blip xmlns:r="http://schemas.openxmlformats.org/officeDocument/2006/relationships" r:embed="rId5"/>
            <a:srcRect l="3330" t="4615" r="2496" b="4582"/>
            <a:stretch>
              <a:fillRect/>
            </a:stretch>
          </xdr:blipFill>
          <xdr:spPr>
            <a:xfrm>
              <a:off x="2182159" y="3558242"/>
              <a:ext cx="5919321" cy="613335"/>
            </a:xfrm>
            <a:prstGeom prst="rect">
              <a:avLst/>
            </a:prstGeom>
          </xdr:spPr>
        </xdr:pic>
        <xdr:clientData/>
      </xdr:twoCellAnchor>
    </mc:Choice>
    <mc:Fallback/>
  </mc:AlternateContent>
  <xdr:twoCellAnchor editAs="oneCell">
    <xdr:from>
      <xdr:col>46</xdr:col>
      <xdr:colOff>226891</xdr:colOff>
      <xdr:row>170</xdr:row>
      <xdr:rowOff>75619</xdr:rowOff>
    </xdr:from>
    <xdr:to>
      <xdr:col>46</xdr:col>
      <xdr:colOff>5741457</xdr:colOff>
      <xdr:row>170</xdr:row>
      <xdr:rowOff>628650</xdr:rowOff>
    </xdr:to>
    <xdr:pic>
      <xdr:nvPicPr>
        <xdr:cNvPr id="9" name="Picture 8">
          <a:extLst>
            <a:ext uri="{FF2B5EF4-FFF2-40B4-BE49-F238E27FC236}">
              <a16:creationId xmlns:a16="http://schemas.microsoft.com/office/drawing/2014/main" id="{E5E6839D-EA90-4D9C-A152-61CCDFCE7FB8}"/>
            </a:ext>
          </a:extLst>
        </xdr:cNvPr>
        <xdr:cNvPicPr>
          <a:picLocks noChangeAspect="1"/>
        </xdr:cNvPicPr>
      </xdr:nvPicPr>
      <xdr:blipFill>
        <a:blip xmlns:r="http://schemas.openxmlformats.org/officeDocument/2006/relationships" r:embed="rId6"/>
        <a:stretch>
          <a:fillRect/>
        </a:stretch>
      </xdr:blipFill>
      <xdr:spPr>
        <a:xfrm>
          <a:off x="50220441" y="34886319"/>
          <a:ext cx="5514566" cy="553031"/>
        </a:xfrm>
        <a:prstGeom prst="rect">
          <a:avLst/>
        </a:prstGeom>
      </xdr:spPr>
    </xdr:pic>
    <xdr:clientData/>
  </xdr:twoCellAnchor>
  <xdr:twoCellAnchor editAs="oneCell">
    <xdr:from>
      <xdr:col>46</xdr:col>
      <xdr:colOff>245423</xdr:colOff>
      <xdr:row>171</xdr:row>
      <xdr:rowOff>95250</xdr:rowOff>
    </xdr:from>
    <xdr:to>
      <xdr:col>46</xdr:col>
      <xdr:colOff>5772150</xdr:colOff>
      <xdr:row>171</xdr:row>
      <xdr:rowOff>645435</xdr:rowOff>
    </xdr:to>
    <xdr:pic>
      <xdr:nvPicPr>
        <xdr:cNvPr id="10" name="Picture 9">
          <a:extLst>
            <a:ext uri="{FF2B5EF4-FFF2-40B4-BE49-F238E27FC236}">
              <a16:creationId xmlns:a16="http://schemas.microsoft.com/office/drawing/2014/main" id="{68C52522-BD90-4CAB-A5E7-C664F801EFE7}"/>
            </a:ext>
          </a:extLst>
        </xdr:cNvPr>
        <xdr:cNvPicPr>
          <a:picLocks noChangeAspect="1"/>
        </xdr:cNvPicPr>
      </xdr:nvPicPr>
      <xdr:blipFill>
        <a:blip xmlns:r="http://schemas.openxmlformats.org/officeDocument/2006/relationships" r:embed="rId7"/>
        <a:stretch>
          <a:fillRect/>
        </a:stretch>
      </xdr:blipFill>
      <xdr:spPr>
        <a:xfrm>
          <a:off x="50238973" y="35591750"/>
          <a:ext cx="5526727" cy="550185"/>
        </a:xfrm>
        <a:prstGeom prst="rect">
          <a:avLst/>
        </a:prstGeom>
      </xdr:spPr>
    </xdr:pic>
    <xdr:clientData/>
  </xdr:twoCellAnchor>
  <xdr:twoCellAnchor editAs="oneCell">
    <xdr:from>
      <xdr:col>46</xdr:col>
      <xdr:colOff>247650</xdr:colOff>
      <xdr:row>172</xdr:row>
      <xdr:rowOff>103251</xdr:rowOff>
    </xdr:from>
    <xdr:to>
      <xdr:col>46</xdr:col>
      <xdr:colOff>5781675</xdr:colOff>
      <xdr:row>172</xdr:row>
      <xdr:rowOff>660076</xdr:rowOff>
    </xdr:to>
    <xdr:pic>
      <xdr:nvPicPr>
        <xdr:cNvPr id="11" name="Picture 10">
          <a:extLst>
            <a:ext uri="{FF2B5EF4-FFF2-40B4-BE49-F238E27FC236}">
              <a16:creationId xmlns:a16="http://schemas.microsoft.com/office/drawing/2014/main" id="{6200F1F9-B6EC-4ABA-A5A4-7BC786BA4B07}"/>
            </a:ext>
          </a:extLst>
        </xdr:cNvPr>
        <xdr:cNvPicPr>
          <a:picLocks noChangeAspect="1"/>
        </xdr:cNvPicPr>
      </xdr:nvPicPr>
      <xdr:blipFill>
        <a:blip xmlns:r="http://schemas.openxmlformats.org/officeDocument/2006/relationships" r:embed="rId8"/>
        <a:stretch>
          <a:fillRect/>
        </a:stretch>
      </xdr:blipFill>
      <xdr:spPr>
        <a:xfrm>
          <a:off x="50241200" y="36285551"/>
          <a:ext cx="5534025" cy="556825"/>
        </a:xfrm>
        <a:prstGeom prst="rect">
          <a:avLst/>
        </a:prstGeom>
      </xdr:spPr>
    </xdr:pic>
    <xdr:clientData/>
  </xdr:twoCellAnchor>
  <xdr:twoCellAnchor editAs="oneCell">
    <xdr:from>
      <xdr:col>46</xdr:col>
      <xdr:colOff>238125</xdr:colOff>
      <xdr:row>173</xdr:row>
      <xdr:rowOff>88857</xdr:rowOff>
    </xdr:from>
    <xdr:to>
      <xdr:col>46</xdr:col>
      <xdr:colOff>5772150</xdr:colOff>
      <xdr:row>173</xdr:row>
      <xdr:rowOff>645682</xdr:rowOff>
    </xdr:to>
    <xdr:pic>
      <xdr:nvPicPr>
        <xdr:cNvPr id="12" name="Picture 11">
          <a:extLst>
            <a:ext uri="{FF2B5EF4-FFF2-40B4-BE49-F238E27FC236}">
              <a16:creationId xmlns:a16="http://schemas.microsoft.com/office/drawing/2014/main" id="{68CAE6B7-2D2D-411D-87C1-6E20CD5D4B58}"/>
            </a:ext>
          </a:extLst>
        </xdr:cNvPr>
        <xdr:cNvPicPr>
          <a:picLocks noChangeAspect="1"/>
        </xdr:cNvPicPr>
      </xdr:nvPicPr>
      <xdr:blipFill>
        <a:blip xmlns:r="http://schemas.openxmlformats.org/officeDocument/2006/relationships" r:embed="rId9"/>
        <a:stretch>
          <a:fillRect/>
        </a:stretch>
      </xdr:blipFill>
      <xdr:spPr>
        <a:xfrm>
          <a:off x="50231675" y="36956957"/>
          <a:ext cx="5534025" cy="556825"/>
        </a:xfrm>
        <a:prstGeom prst="rect">
          <a:avLst/>
        </a:prstGeom>
      </xdr:spPr>
    </xdr:pic>
    <xdr:clientData/>
  </xdr:twoCellAnchor>
  <xdr:twoCellAnchor editAs="oneCell">
    <xdr:from>
      <xdr:col>46</xdr:col>
      <xdr:colOff>229131</xdr:colOff>
      <xdr:row>174</xdr:row>
      <xdr:rowOff>47956</xdr:rowOff>
    </xdr:from>
    <xdr:to>
      <xdr:col>46</xdr:col>
      <xdr:colOff>5787882</xdr:colOff>
      <xdr:row>174</xdr:row>
      <xdr:rowOff>652096</xdr:rowOff>
    </xdr:to>
    <xdr:pic>
      <xdr:nvPicPr>
        <xdr:cNvPr id="13" name="Picture 12">
          <a:extLst>
            <a:ext uri="{FF2B5EF4-FFF2-40B4-BE49-F238E27FC236}">
              <a16:creationId xmlns:a16="http://schemas.microsoft.com/office/drawing/2014/main" id="{DB83D891-8FD3-44F7-B3F7-1D3B82F986C6}"/>
            </a:ext>
          </a:extLst>
        </xdr:cNvPr>
        <xdr:cNvPicPr>
          <a:picLocks noChangeAspect="1"/>
        </xdr:cNvPicPr>
      </xdr:nvPicPr>
      <xdr:blipFill>
        <a:blip xmlns:r="http://schemas.openxmlformats.org/officeDocument/2006/relationships" r:embed="rId10"/>
        <a:stretch>
          <a:fillRect/>
        </a:stretch>
      </xdr:blipFill>
      <xdr:spPr>
        <a:xfrm>
          <a:off x="50222681" y="37601856"/>
          <a:ext cx="5558751" cy="604140"/>
        </a:xfrm>
        <a:prstGeom prst="rect">
          <a:avLst/>
        </a:prstGeom>
      </xdr:spPr>
    </xdr:pic>
    <xdr:clientData/>
  </xdr:twoCellAnchor>
  <xdr:twoCellAnchor editAs="oneCell">
    <xdr:from>
      <xdr:col>38</xdr:col>
      <xdr:colOff>173318</xdr:colOff>
      <xdr:row>168</xdr:row>
      <xdr:rowOff>128121</xdr:rowOff>
    </xdr:from>
    <xdr:to>
      <xdr:col>38</xdr:col>
      <xdr:colOff>1837018</xdr:colOff>
      <xdr:row>168</xdr:row>
      <xdr:rowOff>537228</xdr:rowOff>
    </xdr:to>
    <xdr:pic>
      <xdr:nvPicPr>
        <xdr:cNvPr id="14" name="Picture 13">
          <a:extLst>
            <a:ext uri="{FF2B5EF4-FFF2-40B4-BE49-F238E27FC236}">
              <a16:creationId xmlns:a16="http://schemas.microsoft.com/office/drawing/2014/main" id="{8FE62E06-D6E7-42CB-B4F4-0466CF9417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90918" y="34151421"/>
          <a:ext cx="1663700" cy="409107"/>
        </a:xfrm>
        <a:prstGeom prst="rect">
          <a:avLst/>
        </a:prstGeom>
      </xdr:spPr>
    </xdr:pic>
    <xdr:clientData/>
  </xdr:twoCellAnchor>
  <xdr:twoCellAnchor editAs="oneCell">
    <xdr:from>
      <xdr:col>42</xdr:col>
      <xdr:colOff>119156</xdr:colOff>
      <xdr:row>166</xdr:row>
      <xdr:rowOff>88900</xdr:rowOff>
    </xdr:from>
    <xdr:to>
      <xdr:col>42</xdr:col>
      <xdr:colOff>4788460</xdr:colOff>
      <xdr:row>166</xdr:row>
      <xdr:rowOff>458858</xdr:rowOff>
    </xdr:to>
    <xdr:pic>
      <xdr:nvPicPr>
        <xdr:cNvPr id="15" name="Picture 14">
          <a:extLst>
            <a:ext uri="{FF2B5EF4-FFF2-40B4-BE49-F238E27FC236}">
              <a16:creationId xmlns:a16="http://schemas.microsoft.com/office/drawing/2014/main" id="{0D99366A-84BD-4BF9-98D9-513C62938D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37256" y="33356550"/>
          <a:ext cx="4669304" cy="36995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42</xdr:col>
      <xdr:colOff>4839820</xdr:colOff>
      <xdr:row>162</xdr:row>
      <xdr:rowOff>545517</xdr:rowOff>
    </xdr:to>
    <xdr:pic>
      <xdr:nvPicPr>
        <xdr:cNvPr id="2" name="Picture 1">
          <a:extLst>
            <a:ext uri="{FF2B5EF4-FFF2-40B4-BE49-F238E27FC236}">
              <a16:creationId xmlns:a16="http://schemas.microsoft.com/office/drawing/2014/main" id="{3971C531-D2B3-4639-B424-2803D65275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98141" y="30877809"/>
          <a:ext cx="46597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F7670463-0B99-4860-8BEA-9DE5770D5C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143700"/>
          <a:ext cx="1663700" cy="409107"/>
        </a:xfrm>
        <a:prstGeom prst="rect">
          <a:avLst/>
        </a:prstGeom>
      </xdr:spPr>
    </xdr:pic>
    <xdr:clientData/>
  </xdr:twoCellAnchor>
  <xdr:twoCellAnchor editAs="oneCell">
    <xdr:from>
      <xdr:col>42</xdr:col>
      <xdr:colOff>159871</xdr:colOff>
      <xdr:row>163</xdr:row>
      <xdr:rowOff>121771</xdr:rowOff>
    </xdr:from>
    <xdr:to>
      <xdr:col>42</xdr:col>
      <xdr:colOff>4829175</xdr:colOff>
      <xdr:row>163</xdr:row>
      <xdr:rowOff>491729</xdr:rowOff>
    </xdr:to>
    <xdr:pic>
      <xdr:nvPicPr>
        <xdr:cNvPr id="4" name="Picture 3">
          <a:extLst>
            <a:ext uri="{FF2B5EF4-FFF2-40B4-BE49-F238E27FC236}">
              <a16:creationId xmlns:a16="http://schemas.microsoft.com/office/drawing/2014/main" id="{97585169-338D-4800-9730-BE7297CFCF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77971" y="31560621"/>
          <a:ext cx="4669304"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BFFF26F1-6002-40E5-B0A4-49224913E2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77795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23089CA3-D806-403C-9C86-489E692F5EB7}"/>
                </a:ext>
              </a:extLst>
            </xdr:cNvPr>
            <xdr:cNvPicPr>
              <a:picLocks noChangeAspect="1"/>
              <a:extLst>
                <a:ext uri="{84589F7E-364E-4C9E-8A38-B11213B215E9}">
                  <a14:cameraTool cellRange="Aimage" spid="_x0000_s17424"/>
                </a:ext>
              </a:extLst>
            </xdr:cNvPicPr>
          </xdr:nvPicPr>
          <xdr:blipFill rotWithShape="1">
            <a:blip xmlns:r="http://schemas.openxmlformats.org/officeDocument/2006/relationships" r:embed="rId3"/>
            <a:srcRect l="5142" t="18125" r="7143" b="5993"/>
            <a:stretch>
              <a:fillRect/>
            </a:stretch>
          </xdr:blipFill>
          <xdr:spPr>
            <a:xfrm>
              <a:off x="617706" y="2749550"/>
              <a:ext cx="1623844"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127001</xdr:colOff>
          <xdr:row>16</xdr:row>
          <xdr:rowOff>268941</xdr:rowOff>
        </xdr:to>
        <xdr:pic>
          <xdr:nvPicPr>
            <xdr:cNvPr id="7" name="Picture 6">
              <a:extLst>
                <a:ext uri="{FF2B5EF4-FFF2-40B4-BE49-F238E27FC236}">
                  <a16:creationId xmlns:a16="http://schemas.microsoft.com/office/drawing/2014/main" id="{678D94BA-6634-4131-845F-53023118208D}"/>
                </a:ext>
              </a:extLst>
            </xdr:cNvPr>
            <xdr:cNvPicPr>
              <a:picLocks noChangeAspect="1"/>
              <a:extLst>
                <a:ext uri="{84589F7E-364E-4C9E-8A38-B11213B215E9}">
                  <a14:cameraTool cellRange="PAEimage" spid="_x0000_s17425"/>
                </a:ext>
              </a:extLst>
            </xdr:cNvPicPr>
          </xdr:nvPicPr>
          <xdr:blipFill rotWithShape="1">
            <a:blip xmlns:r="http://schemas.openxmlformats.org/officeDocument/2006/relationships" r:embed="rId4"/>
            <a:srcRect l="1137" t="11655" r="1994" b="11158"/>
            <a:stretch>
              <a:fillRect/>
            </a:stretch>
          </xdr:blipFill>
          <xdr:spPr>
            <a:xfrm>
              <a:off x="3660590" y="2801470"/>
              <a:ext cx="4945529" cy="18676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AFDAC1D0-7A02-4353-8856-5A392F0956A4}"/>
                </a:ext>
              </a:extLst>
            </xdr:cNvPr>
            <xdr:cNvPicPr>
              <a:picLocks noChangeAspect="1"/>
              <a:extLst>
                <a:ext uri="{84589F7E-364E-4C9E-8A38-B11213B215E9}">
                  <a14:cameraTool cellRange="PayEquationImage" spid="_x0000_s17426"/>
                </a:ext>
              </a:extLst>
            </xdr:cNvPicPr>
          </xdr:nvPicPr>
          <xdr:blipFill rotWithShape="1">
            <a:blip xmlns:r="http://schemas.openxmlformats.org/officeDocument/2006/relationships" r:embed="rId5"/>
            <a:srcRect l="3330" t="4615" r="2496" b="4582"/>
            <a:stretch>
              <a:fillRect/>
            </a:stretch>
          </xdr:blipFill>
          <xdr:spPr>
            <a:xfrm>
              <a:off x="2182159" y="3558242"/>
              <a:ext cx="5919321" cy="613335"/>
            </a:xfrm>
            <a:prstGeom prst="rect">
              <a:avLst/>
            </a:prstGeom>
          </xdr:spPr>
        </xdr:pic>
        <xdr:clientData/>
      </xdr:twoCellAnchor>
    </mc:Choice>
    <mc:Fallback/>
  </mc:AlternateContent>
  <xdr:twoCellAnchor editAs="oneCell">
    <xdr:from>
      <xdr:col>46</xdr:col>
      <xdr:colOff>226891</xdr:colOff>
      <xdr:row>170</xdr:row>
      <xdr:rowOff>75619</xdr:rowOff>
    </xdr:from>
    <xdr:to>
      <xdr:col>46</xdr:col>
      <xdr:colOff>5741457</xdr:colOff>
      <xdr:row>170</xdr:row>
      <xdr:rowOff>628650</xdr:rowOff>
    </xdr:to>
    <xdr:pic>
      <xdr:nvPicPr>
        <xdr:cNvPr id="9" name="Picture 8">
          <a:extLst>
            <a:ext uri="{FF2B5EF4-FFF2-40B4-BE49-F238E27FC236}">
              <a16:creationId xmlns:a16="http://schemas.microsoft.com/office/drawing/2014/main" id="{5C2D8846-4127-4D94-B891-B4C8B5E281C6}"/>
            </a:ext>
          </a:extLst>
        </xdr:cNvPr>
        <xdr:cNvPicPr>
          <a:picLocks noChangeAspect="1"/>
        </xdr:cNvPicPr>
      </xdr:nvPicPr>
      <xdr:blipFill>
        <a:blip xmlns:r="http://schemas.openxmlformats.org/officeDocument/2006/relationships" r:embed="rId6"/>
        <a:stretch>
          <a:fillRect/>
        </a:stretch>
      </xdr:blipFill>
      <xdr:spPr>
        <a:xfrm>
          <a:off x="50220441" y="34886319"/>
          <a:ext cx="5514566" cy="553031"/>
        </a:xfrm>
        <a:prstGeom prst="rect">
          <a:avLst/>
        </a:prstGeom>
      </xdr:spPr>
    </xdr:pic>
    <xdr:clientData/>
  </xdr:twoCellAnchor>
  <xdr:twoCellAnchor editAs="oneCell">
    <xdr:from>
      <xdr:col>46</xdr:col>
      <xdr:colOff>245423</xdr:colOff>
      <xdr:row>171</xdr:row>
      <xdr:rowOff>95250</xdr:rowOff>
    </xdr:from>
    <xdr:to>
      <xdr:col>46</xdr:col>
      <xdr:colOff>5772150</xdr:colOff>
      <xdr:row>171</xdr:row>
      <xdr:rowOff>645435</xdr:rowOff>
    </xdr:to>
    <xdr:pic>
      <xdr:nvPicPr>
        <xdr:cNvPr id="10" name="Picture 9">
          <a:extLst>
            <a:ext uri="{FF2B5EF4-FFF2-40B4-BE49-F238E27FC236}">
              <a16:creationId xmlns:a16="http://schemas.microsoft.com/office/drawing/2014/main" id="{CD8C4849-B3C2-4C02-8449-C34155B9D55C}"/>
            </a:ext>
          </a:extLst>
        </xdr:cNvPr>
        <xdr:cNvPicPr>
          <a:picLocks noChangeAspect="1"/>
        </xdr:cNvPicPr>
      </xdr:nvPicPr>
      <xdr:blipFill>
        <a:blip xmlns:r="http://schemas.openxmlformats.org/officeDocument/2006/relationships" r:embed="rId7"/>
        <a:stretch>
          <a:fillRect/>
        </a:stretch>
      </xdr:blipFill>
      <xdr:spPr>
        <a:xfrm>
          <a:off x="50238973" y="35591750"/>
          <a:ext cx="5526727" cy="550185"/>
        </a:xfrm>
        <a:prstGeom prst="rect">
          <a:avLst/>
        </a:prstGeom>
      </xdr:spPr>
    </xdr:pic>
    <xdr:clientData/>
  </xdr:twoCellAnchor>
  <xdr:twoCellAnchor editAs="oneCell">
    <xdr:from>
      <xdr:col>46</xdr:col>
      <xdr:colOff>247650</xdr:colOff>
      <xdr:row>172</xdr:row>
      <xdr:rowOff>103251</xdr:rowOff>
    </xdr:from>
    <xdr:to>
      <xdr:col>46</xdr:col>
      <xdr:colOff>5781675</xdr:colOff>
      <xdr:row>172</xdr:row>
      <xdr:rowOff>660076</xdr:rowOff>
    </xdr:to>
    <xdr:pic>
      <xdr:nvPicPr>
        <xdr:cNvPr id="11" name="Picture 10">
          <a:extLst>
            <a:ext uri="{FF2B5EF4-FFF2-40B4-BE49-F238E27FC236}">
              <a16:creationId xmlns:a16="http://schemas.microsoft.com/office/drawing/2014/main" id="{33293ABD-8F5E-4DEB-BA16-6A44760C7A65}"/>
            </a:ext>
          </a:extLst>
        </xdr:cNvPr>
        <xdr:cNvPicPr>
          <a:picLocks noChangeAspect="1"/>
        </xdr:cNvPicPr>
      </xdr:nvPicPr>
      <xdr:blipFill>
        <a:blip xmlns:r="http://schemas.openxmlformats.org/officeDocument/2006/relationships" r:embed="rId8"/>
        <a:stretch>
          <a:fillRect/>
        </a:stretch>
      </xdr:blipFill>
      <xdr:spPr>
        <a:xfrm>
          <a:off x="50241200" y="36285551"/>
          <a:ext cx="5534025" cy="556825"/>
        </a:xfrm>
        <a:prstGeom prst="rect">
          <a:avLst/>
        </a:prstGeom>
      </xdr:spPr>
    </xdr:pic>
    <xdr:clientData/>
  </xdr:twoCellAnchor>
  <xdr:twoCellAnchor editAs="oneCell">
    <xdr:from>
      <xdr:col>46</xdr:col>
      <xdr:colOff>238125</xdr:colOff>
      <xdr:row>173</xdr:row>
      <xdr:rowOff>88857</xdr:rowOff>
    </xdr:from>
    <xdr:to>
      <xdr:col>46</xdr:col>
      <xdr:colOff>5772150</xdr:colOff>
      <xdr:row>173</xdr:row>
      <xdr:rowOff>645682</xdr:rowOff>
    </xdr:to>
    <xdr:pic>
      <xdr:nvPicPr>
        <xdr:cNvPr id="12" name="Picture 11">
          <a:extLst>
            <a:ext uri="{FF2B5EF4-FFF2-40B4-BE49-F238E27FC236}">
              <a16:creationId xmlns:a16="http://schemas.microsoft.com/office/drawing/2014/main" id="{801431D8-5740-4799-A0A0-0F00769A7DDA}"/>
            </a:ext>
          </a:extLst>
        </xdr:cNvPr>
        <xdr:cNvPicPr>
          <a:picLocks noChangeAspect="1"/>
        </xdr:cNvPicPr>
      </xdr:nvPicPr>
      <xdr:blipFill>
        <a:blip xmlns:r="http://schemas.openxmlformats.org/officeDocument/2006/relationships" r:embed="rId9"/>
        <a:stretch>
          <a:fillRect/>
        </a:stretch>
      </xdr:blipFill>
      <xdr:spPr>
        <a:xfrm>
          <a:off x="50231675" y="36956957"/>
          <a:ext cx="5534025" cy="556825"/>
        </a:xfrm>
        <a:prstGeom prst="rect">
          <a:avLst/>
        </a:prstGeom>
      </xdr:spPr>
    </xdr:pic>
    <xdr:clientData/>
  </xdr:twoCellAnchor>
  <xdr:twoCellAnchor editAs="oneCell">
    <xdr:from>
      <xdr:col>46</xdr:col>
      <xdr:colOff>229131</xdr:colOff>
      <xdr:row>174</xdr:row>
      <xdr:rowOff>47956</xdr:rowOff>
    </xdr:from>
    <xdr:to>
      <xdr:col>46</xdr:col>
      <xdr:colOff>5787882</xdr:colOff>
      <xdr:row>174</xdr:row>
      <xdr:rowOff>652096</xdr:rowOff>
    </xdr:to>
    <xdr:pic>
      <xdr:nvPicPr>
        <xdr:cNvPr id="13" name="Picture 12">
          <a:extLst>
            <a:ext uri="{FF2B5EF4-FFF2-40B4-BE49-F238E27FC236}">
              <a16:creationId xmlns:a16="http://schemas.microsoft.com/office/drawing/2014/main" id="{14FD1E0C-7BCE-4F18-80C9-5BA16AB5E43A}"/>
            </a:ext>
          </a:extLst>
        </xdr:cNvPr>
        <xdr:cNvPicPr>
          <a:picLocks noChangeAspect="1"/>
        </xdr:cNvPicPr>
      </xdr:nvPicPr>
      <xdr:blipFill>
        <a:blip xmlns:r="http://schemas.openxmlformats.org/officeDocument/2006/relationships" r:embed="rId10"/>
        <a:stretch>
          <a:fillRect/>
        </a:stretch>
      </xdr:blipFill>
      <xdr:spPr>
        <a:xfrm>
          <a:off x="50222681" y="37601856"/>
          <a:ext cx="5558751" cy="604140"/>
        </a:xfrm>
        <a:prstGeom prst="rect">
          <a:avLst/>
        </a:prstGeom>
      </xdr:spPr>
    </xdr:pic>
    <xdr:clientData/>
  </xdr:twoCellAnchor>
  <xdr:twoCellAnchor editAs="oneCell">
    <xdr:from>
      <xdr:col>38</xdr:col>
      <xdr:colOff>173318</xdr:colOff>
      <xdr:row>168</xdr:row>
      <xdr:rowOff>128121</xdr:rowOff>
    </xdr:from>
    <xdr:to>
      <xdr:col>38</xdr:col>
      <xdr:colOff>1837018</xdr:colOff>
      <xdr:row>168</xdr:row>
      <xdr:rowOff>537228</xdr:rowOff>
    </xdr:to>
    <xdr:pic>
      <xdr:nvPicPr>
        <xdr:cNvPr id="14" name="Picture 13">
          <a:extLst>
            <a:ext uri="{FF2B5EF4-FFF2-40B4-BE49-F238E27FC236}">
              <a16:creationId xmlns:a16="http://schemas.microsoft.com/office/drawing/2014/main" id="{BFF6C1BD-6F48-4C64-8919-66C6D9530E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90918" y="34151421"/>
          <a:ext cx="1663700" cy="409107"/>
        </a:xfrm>
        <a:prstGeom prst="rect">
          <a:avLst/>
        </a:prstGeom>
      </xdr:spPr>
    </xdr:pic>
    <xdr:clientData/>
  </xdr:twoCellAnchor>
  <xdr:twoCellAnchor editAs="oneCell">
    <xdr:from>
      <xdr:col>42</xdr:col>
      <xdr:colOff>119156</xdr:colOff>
      <xdr:row>166</xdr:row>
      <xdr:rowOff>88900</xdr:rowOff>
    </xdr:from>
    <xdr:to>
      <xdr:col>42</xdr:col>
      <xdr:colOff>4788460</xdr:colOff>
      <xdr:row>166</xdr:row>
      <xdr:rowOff>458858</xdr:rowOff>
    </xdr:to>
    <xdr:pic>
      <xdr:nvPicPr>
        <xdr:cNvPr id="15" name="Picture 14">
          <a:extLst>
            <a:ext uri="{FF2B5EF4-FFF2-40B4-BE49-F238E27FC236}">
              <a16:creationId xmlns:a16="http://schemas.microsoft.com/office/drawing/2014/main" id="{87AF3084-8895-4011-AED3-89D3949E27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37256" y="33356550"/>
          <a:ext cx="4669304" cy="3699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42</xdr:col>
      <xdr:colOff>4839820</xdr:colOff>
      <xdr:row>162</xdr:row>
      <xdr:rowOff>545517</xdr:rowOff>
    </xdr:to>
    <xdr:pic>
      <xdr:nvPicPr>
        <xdr:cNvPr id="2" name="Picture 1">
          <a:extLst>
            <a:ext uri="{FF2B5EF4-FFF2-40B4-BE49-F238E27FC236}">
              <a16:creationId xmlns:a16="http://schemas.microsoft.com/office/drawing/2014/main" id="{474D4B9C-E8CF-45F3-9961-D4272A3C6E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98141" y="30877809"/>
          <a:ext cx="46597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36584349-724D-484C-9963-D1C9E8B52B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143700"/>
          <a:ext cx="1663700" cy="409107"/>
        </a:xfrm>
        <a:prstGeom prst="rect">
          <a:avLst/>
        </a:prstGeom>
      </xdr:spPr>
    </xdr:pic>
    <xdr:clientData/>
  </xdr:twoCellAnchor>
  <xdr:twoCellAnchor editAs="oneCell">
    <xdr:from>
      <xdr:col>42</xdr:col>
      <xdr:colOff>159871</xdr:colOff>
      <xdr:row>163</xdr:row>
      <xdr:rowOff>121771</xdr:rowOff>
    </xdr:from>
    <xdr:to>
      <xdr:col>42</xdr:col>
      <xdr:colOff>4829175</xdr:colOff>
      <xdr:row>163</xdr:row>
      <xdr:rowOff>491729</xdr:rowOff>
    </xdr:to>
    <xdr:pic>
      <xdr:nvPicPr>
        <xdr:cNvPr id="4" name="Picture 3">
          <a:extLst>
            <a:ext uri="{FF2B5EF4-FFF2-40B4-BE49-F238E27FC236}">
              <a16:creationId xmlns:a16="http://schemas.microsoft.com/office/drawing/2014/main" id="{57DEC78B-98E5-4572-A0A3-0DDD794526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77971" y="31560621"/>
          <a:ext cx="4669304"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995443C2-A855-4AEE-9295-BB8E164F50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77795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5BD7524C-2133-4377-A333-72A9CBCBCEBC}"/>
                </a:ext>
              </a:extLst>
            </xdr:cNvPr>
            <xdr:cNvPicPr>
              <a:picLocks noChangeAspect="1"/>
              <a:extLst>
                <a:ext uri="{84589F7E-364E-4C9E-8A38-B11213B215E9}">
                  <a14:cameraTool cellRange="Aimage" spid="_x0000_s18448"/>
                </a:ext>
              </a:extLst>
            </xdr:cNvPicPr>
          </xdr:nvPicPr>
          <xdr:blipFill rotWithShape="1">
            <a:blip xmlns:r="http://schemas.openxmlformats.org/officeDocument/2006/relationships" r:embed="rId3"/>
            <a:srcRect l="5142" t="18125" r="7143" b="5993"/>
            <a:stretch>
              <a:fillRect/>
            </a:stretch>
          </xdr:blipFill>
          <xdr:spPr>
            <a:xfrm>
              <a:off x="617706" y="2749550"/>
              <a:ext cx="1623844"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127001</xdr:colOff>
          <xdr:row>16</xdr:row>
          <xdr:rowOff>268941</xdr:rowOff>
        </xdr:to>
        <xdr:pic>
          <xdr:nvPicPr>
            <xdr:cNvPr id="7" name="Picture 6">
              <a:extLst>
                <a:ext uri="{FF2B5EF4-FFF2-40B4-BE49-F238E27FC236}">
                  <a16:creationId xmlns:a16="http://schemas.microsoft.com/office/drawing/2014/main" id="{E3A87000-9268-427A-A1D8-68DCD2DDA79B}"/>
                </a:ext>
              </a:extLst>
            </xdr:cNvPr>
            <xdr:cNvPicPr>
              <a:picLocks noChangeAspect="1"/>
              <a:extLst>
                <a:ext uri="{84589F7E-364E-4C9E-8A38-B11213B215E9}">
                  <a14:cameraTool cellRange="PAEimage" spid="_x0000_s18449"/>
                </a:ext>
              </a:extLst>
            </xdr:cNvPicPr>
          </xdr:nvPicPr>
          <xdr:blipFill rotWithShape="1">
            <a:blip xmlns:r="http://schemas.openxmlformats.org/officeDocument/2006/relationships" r:embed="rId4"/>
            <a:srcRect l="1137" t="11655" r="1994" b="11158"/>
            <a:stretch>
              <a:fillRect/>
            </a:stretch>
          </xdr:blipFill>
          <xdr:spPr>
            <a:xfrm>
              <a:off x="3660590" y="2801470"/>
              <a:ext cx="4945529" cy="18676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6A0A5AC6-2A70-4BDD-9F6F-D80D4AAF8F93}"/>
                </a:ext>
              </a:extLst>
            </xdr:cNvPr>
            <xdr:cNvPicPr>
              <a:picLocks noChangeAspect="1"/>
              <a:extLst>
                <a:ext uri="{84589F7E-364E-4C9E-8A38-B11213B215E9}">
                  <a14:cameraTool cellRange="PayEquationImage" spid="_x0000_s18450"/>
                </a:ext>
              </a:extLst>
            </xdr:cNvPicPr>
          </xdr:nvPicPr>
          <xdr:blipFill rotWithShape="1">
            <a:blip xmlns:r="http://schemas.openxmlformats.org/officeDocument/2006/relationships" r:embed="rId5"/>
            <a:srcRect l="3330" t="4615" r="2496" b="4582"/>
            <a:stretch>
              <a:fillRect/>
            </a:stretch>
          </xdr:blipFill>
          <xdr:spPr>
            <a:xfrm>
              <a:off x="2182159" y="3558242"/>
              <a:ext cx="5919321" cy="613335"/>
            </a:xfrm>
            <a:prstGeom prst="rect">
              <a:avLst/>
            </a:prstGeom>
          </xdr:spPr>
        </xdr:pic>
        <xdr:clientData/>
      </xdr:twoCellAnchor>
    </mc:Choice>
    <mc:Fallback/>
  </mc:AlternateContent>
  <xdr:twoCellAnchor editAs="oneCell">
    <xdr:from>
      <xdr:col>46</xdr:col>
      <xdr:colOff>226891</xdr:colOff>
      <xdr:row>170</xdr:row>
      <xdr:rowOff>75619</xdr:rowOff>
    </xdr:from>
    <xdr:to>
      <xdr:col>46</xdr:col>
      <xdr:colOff>5741457</xdr:colOff>
      <xdr:row>170</xdr:row>
      <xdr:rowOff>628650</xdr:rowOff>
    </xdr:to>
    <xdr:pic>
      <xdr:nvPicPr>
        <xdr:cNvPr id="9" name="Picture 8">
          <a:extLst>
            <a:ext uri="{FF2B5EF4-FFF2-40B4-BE49-F238E27FC236}">
              <a16:creationId xmlns:a16="http://schemas.microsoft.com/office/drawing/2014/main" id="{3881C7D4-E19E-4540-B65A-CAA66ED915CF}"/>
            </a:ext>
          </a:extLst>
        </xdr:cNvPr>
        <xdr:cNvPicPr>
          <a:picLocks noChangeAspect="1"/>
        </xdr:cNvPicPr>
      </xdr:nvPicPr>
      <xdr:blipFill>
        <a:blip xmlns:r="http://schemas.openxmlformats.org/officeDocument/2006/relationships" r:embed="rId6"/>
        <a:stretch>
          <a:fillRect/>
        </a:stretch>
      </xdr:blipFill>
      <xdr:spPr>
        <a:xfrm>
          <a:off x="50220441" y="34886319"/>
          <a:ext cx="5514566" cy="553031"/>
        </a:xfrm>
        <a:prstGeom prst="rect">
          <a:avLst/>
        </a:prstGeom>
      </xdr:spPr>
    </xdr:pic>
    <xdr:clientData/>
  </xdr:twoCellAnchor>
  <xdr:twoCellAnchor editAs="oneCell">
    <xdr:from>
      <xdr:col>46</xdr:col>
      <xdr:colOff>245423</xdr:colOff>
      <xdr:row>171</xdr:row>
      <xdr:rowOff>95250</xdr:rowOff>
    </xdr:from>
    <xdr:to>
      <xdr:col>46</xdr:col>
      <xdr:colOff>5772150</xdr:colOff>
      <xdr:row>171</xdr:row>
      <xdr:rowOff>645435</xdr:rowOff>
    </xdr:to>
    <xdr:pic>
      <xdr:nvPicPr>
        <xdr:cNvPr id="10" name="Picture 9">
          <a:extLst>
            <a:ext uri="{FF2B5EF4-FFF2-40B4-BE49-F238E27FC236}">
              <a16:creationId xmlns:a16="http://schemas.microsoft.com/office/drawing/2014/main" id="{60107E84-FD12-47A6-864A-D6B9A4B0AD65}"/>
            </a:ext>
          </a:extLst>
        </xdr:cNvPr>
        <xdr:cNvPicPr>
          <a:picLocks noChangeAspect="1"/>
        </xdr:cNvPicPr>
      </xdr:nvPicPr>
      <xdr:blipFill>
        <a:blip xmlns:r="http://schemas.openxmlformats.org/officeDocument/2006/relationships" r:embed="rId7"/>
        <a:stretch>
          <a:fillRect/>
        </a:stretch>
      </xdr:blipFill>
      <xdr:spPr>
        <a:xfrm>
          <a:off x="50238973" y="35591750"/>
          <a:ext cx="5526727" cy="550185"/>
        </a:xfrm>
        <a:prstGeom prst="rect">
          <a:avLst/>
        </a:prstGeom>
      </xdr:spPr>
    </xdr:pic>
    <xdr:clientData/>
  </xdr:twoCellAnchor>
  <xdr:twoCellAnchor editAs="oneCell">
    <xdr:from>
      <xdr:col>46</xdr:col>
      <xdr:colOff>247650</xdr:colOff>
      <xdr:row>172</xdr:row>
      <xdr:rowOff>103251</xdr:rowOff>
    </xdr:from>
    <xdr:to>
      <xdr:col>46</xdr:col>
      <xdr:colOff>5781675</xdr:colOff>
      <xdr:row>172</xdr:row>
      <xdr:rowOff>660076</xdr:rowOff>
    </xdr:to>
    <xdr:pic>
      <xdr:nvPicPr>
        <xdr:cNvPr id="11" name="Picture 10">
          <a:extLst>
            <a:ext uri="{FF2B5EF4-FFF2-40B4-BE49-F238E27FC236}">
              <a16:creationId xmlns:a16="http://schemas.microsoft.com/office/drawing/2014/main" id="{B02F2CD8-13B7-4082-8745-FB8E989CD752}"/>
            </a:ext>
          </a:extLst>
        </xdr:cNvPr>
        <xdr:cNvPicPr>
          <a:picLocks noChangeAspect="1"/>
        </xdr:cNvPicPr>
      </xdr:nvPicPr>
      <xdr:blipFill>
        <a:blip xmlns:r="http://schemas.openxmlformats.org/officeDocument/2006/relationships" r:embed="rId8"/>
        <a:stretch>
          <a:fillRect/>
        </a:stretch>
      </xdr:blipFill>
      <xdr:spPr>
        <a:xfrm>
          <a:off x="50241200" y="36285551"/>
          <a:ext cx="5534025" cy="556825"/>
        </a:xfrm>
        <a:prstGeom prst="rect">
          <a:avLst/>
        </a:prstGeom>
      </xdr:spPr>
    </xdr:pic>
    <xdr:clientData/>
  </xdr:twoCellAnchor>
  <xdr:twoCellAnchor editAs="oneCell">
    <xdr:from>
      <xdr:col>46</xdr:col>
      <xdr:colOff>238125</xdr:colOff>
      <xdr:row>173</xdr:row>
      <xdr:rowOff>88857</xdr:rowOff>
    </xdr:from>
    <xdr:to>
      <xdr:col>46</xdr:col>
      <xdr:colOff>5772150</xdr:colOff>
      <xdr:row>173</xdr:row>
      <xdr:rowOff>645682</xdr:rowOff>
    </xdr:to>
    <xdr:pic>
      <xdr:nvPicPr>
        <xdr:cNvPr id="12" name="Picture 11">
          <a:extLst>
            <a:ext uri="{FF2B5EF4-FFF2-40B4-BE49-F238E27FC236}">
              <a16:creationId xmlns:a16="http://schemas.microsoft.com/office/drawing/2014/main" id="{6153F83C-E5E8-46B1-AD79-BE2F83AE8162}"/>
            </a:ext>
          </a:extLst>
        </xdr:cNvPr>
        <xdr:cNvPicPr>
          <a:picLocks noChangeAspect="1"/>
        </xdr:cNvPicPr>
      </xdr:nvPicPr>
      <xdr:blipFill>
        <a:blip xmlns:r="http://schemas.openxmlformats.org/officeDocument/2006/relationships" r:embed="rId9"/>
        <a:stretch>
          <a:fillRect/>
        </a:stretch>
      </xdr:blipFill>
      <xdr:spPr>
        <a:xfrm>
          <a:off x="50231675" y="36956957"/>
          <a:ext cx="5534025" cy="556825"/>
        </a:xfrm>
        <a:prstGeom prst="rect">
          <a:avLst/>
        </a:prstGeom>
      </xdr:spPr>
    </xdr:pic>
    <xdr:clientData/>
  </xdr:twoCellAnchor>
  <xdr:twoCellAnchor editAs="oneCell">
    <xdr:from>
      <xdr:col>46</xdr:col>
      <xdr:colOff>229131</xdr:colOff>
      <xdr:row>174</xdr:row>
      <xdr:rowOff>47956</xdr:rowOff>
    </xdr:from>
    <xdr:to>
      <xdr:col>46</xdr:col>
      <xdr:colOff>5787882</xdr:colOff>
      <xdr:row>174</xdr:row>
      <xdr:rowOff>652096</xdr:rowOff>
    </xdr:to>
    <xdr:pic>
      <xdr:nvPicPr>
        <xdr:cNvPr id="13" name="Picture 12">
          <a:extLst>
            <a:ext uri="{FF2B5EF4-FFF2-40B4-BE49-F238E27FC236}">
              <a16:creationId xmlns:a16="http://schemas.microsoft.com/office/drawing/2014/main" id="{51CD3315-6928-4A9D-9164-C9733DA4CF87}"/>
            </a:ext>
          </a:extLst>
        </xdr:cNvPr>
        <xdr:cNvPicPr>
          <a:picLocks noChangeAspect="1"/>
        </xdr:cNvPicPr>
      </xdr:nvPicPr>
      <xdr:blipFill>
        <a:blip xmlns:r="http://schemas.openxmlformats.org/officeDocument/2006/relationships" r:embed="rId10"/>
        <a:stretch>
          <a:fillRect/>
        </a:stretch>
      </xdr:blipFill>
      <xdr:spPr>
        <a:xfrm>
          <a:off x="50222681" y="37601856"/>
          <a:ext cx="5558751" cy="604140"/>
        </a:xfrm>
        <a:prstGeom prst="rect">
          <a:avLst/>
        </a:prstGeom>
      </xdr:spPr>
    </xdr:pic>
    <xdr:clientData/>
  </xdr:twoCellAnchor>
  <xdr:twoCellAnchor editAs="oneCell">
    <xdr:from>
      <xdr:col>38</xdr:col>
      <xdr:colOff>173318</xdr:colOff>
      <xdr:row>168</xdr:row>
      <xdr:rowOff>128121</xdr:rowOff>
    </xdr:from>
    <xdr:to>
      <xdr:col>38</xdr:col>
      <xdr:colOff>1837018</xdr:colOff>
      <xdr:row>168</xdr:row>
      <xdr:rowOff>537228</xdr:rowOff>
    </xdr:to>
    <xdr:pic>
      <xdr:nvPicPr>
        <xdr:cNvPr id="14" name="Picture 13">
          <a:extLst>
            <a:ext uri="{FF2B5EF4-FFF2-40B4-BE49-F238E27FC236}">
              <a16:creationId xmlns:a16="http://schemas.microsoft.com/office/drawing/2014/main" id="{17D40689-58A7-4345-997B-CB77CF8E77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90918" y="34151421"/>
          <a:ext cx="1663700" cy="409107"/>
        </a:xfrm>
        <a:prstGeom prst="rect">
          <a:avLst/>
        </a:prstGeom>
      </xdr:spPr>
    </xdr:pic>
    <xdr:clientData/>
  </xdr:twoCellAnchor>
  <xdr:twoCellAnchor editAs="oneCell">
    <xdr:from>
      <xdr:col>42</xdr:col>
      <xdr:colOff>119156</xdr:colOff>
      <xdr:row>166</xdr:row>
      <xdr:rowOff>88900</xdr:rowOff>
    </xdr:from>
    <xdr:to>
      <xdr:col>42</xdr:col>
      <xdr:colOff>4788460</xdr:colOff>
      <xdr:row>166</xdr:row>
      <xdr:rowOff>458858</xdr:rowOff>
    </xdr:to>
    <xdr:pic>
      <xdr:nvPicPr>
        <xdr:cNvPr id="15" name="Picture 14">
          <a:extLst>
            <a:ext uri="{FF2B5EF4-FFF2-40B4-BE49-F238E27FC236}">
              <a16:creationId xmlns:a16="http://schemas.microsoft.com/office/drawing/2014/main" id="{BC7A78DA-52BC-4894-ADAA-5E28986B4F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37256" y="33356550"/>
          <a:ext cx="4669304" cy="3699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42</xdr:col>
      <xdr:colOff>4839820</xdr:colOff>
      <xdr:row>162</xdr:row>
      <xdr:rowOff>545517</xdr:rowOff>
    </xdr:to>
    <xdr:pic>
      <xdr:nvPicPr>
        <xdr:cNvPr id="2" name="Picture 1">
          <a:extLst>
            <a:ext uri="{FF2B5EF4-FFF2-40B4-BE49-F238E27FC236}">
              <a16:creationId xmlns:a16="http://schemas.microsoft.com/office/drawing/2014/main" id="{D3537346-042A-4618-A3B9-EBFD5D182A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98141" y="30877809"/>
          <a:ext cx="46597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9464B88D-69FD-44C3-88A1-BCC93B549B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143700"/>
          <a:ext cx="1663700" cy="409107"/>
        </a:xfrm>
        <a:prstGeom prst="rect">
          <a:avLst/>
        </a:prstGeom>
      </xdr:spPr>
    </xdr:pic>
    <xdr:clientData/>
  </xdr:twoCellAnchor>
  <xdr:twoCellAnchor editAs="oneCell">
    <xdr:from>
      <xdr:col>42</xdr:col>
      <xdr:colOff>159871</xdr:colOff>
      <xdr:row>163</xdr:row>
      <xdr:rowOff>121771</xdr:rowOff>
    </xdr:from>
    <xdr:to>
      <xdr:col>42</xdr:col>
      <xdr:colOff>4829175</xdr:colOff>
      <xdr:row>163</xdr:row>
      <xdr:rowOff>491729</xdr:rowOff>
    </xdr:to>
    <xdr:pic>
      <xdr:nvPicPr>
        <xdr:cNvPr id="4" name="Picture 3">
          <a:extLst>
            <a:ext uri="{FF2B5EF4-FFF2-40B4-BE49-F238E27FC236}">
              <a16:creationId xmlns:a16="http://schemas.microsoft.com/office/drawing/2014/main" id="{01519FE4-E4E1-4AF8-94C3-2AD8437E83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77971" y="31560621"/>
          <a:ext cx="4669304"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2A97F732-D719-477E-9F42-1097FC8394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77795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C77FBA57-ADA6-412E-9008-04313BAFB284}"/>
                </a:ext>
              </a:extLst>
            </xdr:cNvPr>
            <xdr:cNvPicPr>
              <a:picLocks noChangeAspect="1"/>
              <a:extLst>
                <a:ext uri="{84589F7E-364E-4C9E-8A38-B11213B215E9}">
                  <a14:cameraTool cellRange="Aimage" spid="_x0000_s19472"/>
                </a:ext>
              </a:extLst>
            </xdr:cNvPicPr>
          </xdr:nvPicPr>
          <xdr:blipFill rotWithShape="1">
            <a:blip xmlns:r="http://schemas.openxmlformats.org/officeDocument/2006/relationships" r:embed="rId3"/>
            <a:srcRect l="5142" t="18125" r="7143" b="5993"/>
            <a:stretch>
              <a:fillRect/>
            </a:stretch>
          </xdr:blipFill>
          <xdr:spPr>
            <a:xfrm>
              <a:off x="617706" y="2749550"/>
              <a:ext cx="1623844"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127001</xdr:colOff>
          <xdr:row>16</xdr:row>
          <xdr:rowOff>268941</xdr:rowOff>
        </xdr:to>
        <xdr:pic>
          <xdr:nvPicPr>
            <xdr:cNvPr id="7" name="Picture 6">
              <a:extLst>
                <a:ext uri="{FF2B5EF4-FFF2-40B4-BE49-F238E27FC236}">
                  <a16:creationId xmlns:a16="http://schemas.microsoft.com/office/drawing/2014/main" id="{EB0FB13F-F232-4813-9CD9-0169E07BAF9F}"/>
                </a:ext>
              </a:extLst>
            </xdr:cNvPr>
            <xdr:cNvPicPr>
              <a:picLocks noChangeAspect="1"/>
              <a:extLst>
                <a:ext uri="{84589F7E-364E-4C9E-8A38-B11213B215E9}">
                  <a14:cameraTool cellRange="PAEimage" spid="_x0000_s19473"/>
                </a:ext>
              </a:extLst>
            </xdr:cNvPicPr>
          </xdr:nvPicPr>
          <xdr:blipFill rotWithShape="1">
            <a:blip xmlns:r="http://schemas.openxmlformats.org/officeDocument/2006/relationships" r:embed="rId4"/>
            <a:srcRect l="1137" t="11655" r="1994" b="11158"/>
            <a:stretch>
              <a:fillRect/>
            </a:stretch>
          </xdr:blipFill>
          <xdr:spPr>
            <a:xfrm>
              <a:off x="3660590" y="2801470"/>
              <a:ext cx="4945529" cy="18676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5E27005F-A663-46FA-94D1-84164ADCFB5D}"/>
                </a:ext>
              </a:extLst>
            </xdr:cNvPr>
            <xdr:cNvPicPr>
              <a:picLocks noChangeAspect="1"/>
              <a:extLst>
                <a:ext uri="{84589F7E-364E-4C9E-8A38-B11213B215E9}">
                  <a14:cameraTool cellRange="PayEquationImage" spid="_x0000_s19474"/>
                </a:ext>
              </a:extLst>
            </xdr:cNvPicPr>
          </xdr:nvPicPr>
          <xdr:blipFill rotWithShape="1">
            <a:blip xmlns:r="http://schemas.openxmlformats.org/officeDocument/2006/relationships" r:embed="rId5"/>
            <a:srcRect l="3330" t="4615" r="2496" b="4582"/>
            <a:stretch>
              <a:fillRect/>
            </a:stretch>
          </xdr:blipFill>
          <xdr:spPr>
            <a:xfrm>
              <a:off x="2182159" y="3558242"/>
              <a:ext cx="5919321" cy="613335"/>
            </a:xfrm>
            <a:prstGeom prst="rect">
              <a:avLst/>
            </a:prstGeom>
          </xdr:spPr>
        </xdr:pic>
        <xdr:clientData/>
      </xdr:twoCellAnchor>
    </mc:Choice>
    <mc:Fallback/>
  </mc:AlternateContent>
  <xdr:twoCellAnchor editAs="oneCell">
    <xdr:from>
      <xdr:col>46</xdr:col>
      <xdr:colOff>226891</xdr:colOff>
      <xdr:row>170</xdr:row>
      <xdr:rowOff>75619</xdr:rowOff>
    </xdr:from>
    <xdr:to>
      <xdr:col>46</xdr:col>
      <xdr:colOff>5741457</xdr:colOff>
      <xdr:row>170</xdr:row>
      <xdr:rowOff>628650</xdr:rowOff>
    </xdr:to>
    <xdr:pic>
      <xdr:nvPicPr>
        <xdr:cNvPr id="9" name="Picture 8">
          <a:extLst>
            <a:ext uri="{FF2B5EF4-FFF2-40B4-BE49-F238E27FC236}">
              <a16:creationId xmlns:a16="http://schemas.microsoft.com/office/drawing/2014/main" id="{D06E101D-3236-40ED-9875-B90096666883}"/>
            </a:ext>
          </a:extLst>
        </xdr:cNvPr>
        <xdr:cNvPicPr>
          <a:picLocks noChangeAspect="1"/>
        </xdr:cNvPicPr>
      </xdr:nvPicPr>
      <xdr:blipFill>
        <a:blip xmlns:r="http://schemas.openxmlformats.org/officeDocument/2006/relationships" r:embed="rId6"/>
        <a:stretch>
          <a:fillRect/>
        </a:stretch>
      </xdr:blipFill>
      <xdr:spPr>
        <a:xfrm>
          <a:off x="50220441" y="34886319"/>
          <a:ext cx="5514566" cy="553031"/>
        </a:xfrm>
        <a:prstGeom prst="rect">
          <a:avLst/>
        </a:prstGeom>
      </xdr:spPr>
    </xdr:pic>
    <xdr:clientData/>
  </xdr:twoCellAnchor>
  <xdr:twoCellAnchor editAs="oneCell">
    <xdr:from>
      <xdr:col>46</xdr:col>
      <xdr:colOff>245423</xdr:colOff>
      <xdr:row>171</xdr:row>
      <xdr:rowOff>95250</xdr:rowOff>
    </xdr:from>
    <xdr:to>
      <xdr:col>46</xdr:col>
      <xdr:colOff>5772150</xdr:colOff>
      <xdr:row>171</xdr:row>
      <xdr:rowOff>645435</xdr:rowOff>
    </xdr:to>
    <xdr:pic>
      <xdr:nvPicPr>
        <xdr:cNvPr id="10" name="Picture 9">
          <a:extLst>
            <a:ext uri="{FF2B5EF4-FFF2-40B4-BE49-F238E27FC236}">
              <a16:creationId xmlns:a16="http://schemas.microsoft.com/office/drawing/2014/main" id="{C90F32AE-AC6D-4EC3-858A-1AB3C4F1B827}"/>
            </a:ext>
          </a:extLst>
        </xdr:cNvPr>
        <xdr:cNvPicPr>
          <a:picLocks noChangeAspect="1"/>
        </xdr:cNvPicPr>
      </xdr:nvPicPr>
      <xdr:blipFill>
        <a:blip xmlns:r="http://schemas.openxmlformats.org/officeDocument/2006/relationships" r:embed="rId7"/>
        <a:stretch>
          <a:fillRect/>
        </a:stretch>
      </xdr:blipFill>
      <xdr:spPr>
        <a:xfrm>
          <a:off x="50238973" y="35591750"/>
          <a:ext cx="5526727" cy="550185"/>
        </a:xfrm>
        <a:prstGeom prst="rect">
          <a:avLst/>
        </a:prstGeom>
      </xdr:spPr>
    </xdr:pic>
    <xdr:clientData/>
  </xdr:twoCellAnchor>
  <xdr:twoCellAnchor editAs="oneCell">
    <xdr:from>
      <xdr:col>46</xdr:col>
      <xdr:colOff>247650</xdr:colOff>
      <xdr:row>172</xdr:row>
      <xdr:rowOff>103251</xdr:rowOff>
    </xdr:from>
    <xdr:to>
      <xdr:col>46</xdr:col>
      <xdr:colOff>5781675</xdr:colOff>
      <xdr:row>172</xdr:row>
      <xdr:rowOff>660076</xdr:rowOff>
    </xdr:to>
    <xdr:pic>
      <xdr:nvPicPr>
        <xdr:cNvPr id="11" name="Picture 10">
          <a:extLst>
            <a:ext uri="{FF2B5EF4-FFF2-40B4-BE49-F238E27FC236}">
              <a16:creationId xmlns:a16="http://schemas.microsoft.com/office/drawing/2014/main" id="{3A3802F5-2E84-461D-9670-EACBACF1F87E}"/>
            </a:ext>
          </a:extLst>
        </xdr:cNvPr>
        <xdr:cNvPicPr>
          <a:picLocks noChangeAspect="1"/>
        </xdr:cNvPicPr>
      </xdr:nvPicPr>
      <xdr:blipFill>
        <a:blip xmlns:r="http://schemas.openxmlformats.org/officeDocument/2006/relationships" r:embed="rId8"/>
        <a:stretch>
          <a:fillRect/>
        </a:stretch>
      </xdr:blipFill>
      <xdr:spPr>
        <a:xfrm>
          <a:off x="50241200" y="36285551"/>
          <a:ext cx="5534025" cy="556825"/>
        </a:xfrm>
        <a:prstGeom prst="rect">
          <a:avLst/>
        </a:prstGeom>
      </xdr:spPr>
    </xdr:pic>
    <xdr:clientData/>
  </xdr:twoCellAnchor>
  <xdr:twoCellAnchor editAs="oneCell">
    <xdr:from>
      <xdr:col>46</xdr:col>
      <xdr:colOff>238125</xdr:colOff>
      <xdr:row>173</xdr:row>
      <xdr:rowOff>88857</xdr:rowOff>
    </xdr:from>
    <xdr:to>
      <xdr:col>46</xdr:col>
      <xdr:colOff>5772150</xdr:colOff>
      <xdr:row>173</xdr:row>
      <xdr:rowOff>645682</xdr:rowOff>
    </xdr:to>
    <xdr:pic>
      <xdr:nvPicPr>
        <xdr:cNvPr id="12" name="Picture 11">
          <a:extLst>
            <a:ext uri="{FF2B5EF4-FFF2-40B4-BE49-F238E27FC236}">
              <a16:creationId xmlns:a16="http://schemas.microsoft.com/office/drawing/2014/main" id="{C1BEC639-6EA6-4C4D-AC76-84D3FD5A735C}"/>
            </a:ext>
          </a:extLst>
        </xdr:cNvPr>
        <xdr:cNvPicPr>
          <a:picLocks noChangeAspect="1"/>
        </xdr:cNvPicPr>
      </xdr:nvPicPr>
      <xdr:blipFill>
        <a:blip xmlns:r="http://schemas.openxmlformats.org/officeDocument/2006/relationships" r:embed="rId9"/>
        <a:stretch>
          <a:fillRect/>
        </a:stretch>
      </xdr:blipFill>
      <xdr:spPr>
        <a:xfrm>
          <a:off x="50231675" y="36956957"/>
          <a:ext cx="5534025" cy="556825"/>
        </a:xfrm>
        <a:prstGeom prst="rect">
          <a:avLst/>
        </a:prstGeom>
      </xdr:spPr>
    </xdr:pic>
    <xdr:clientData/>
  </xdr:twoCellAnchor>
  <xdr:twoCellAnchor editAs="oneCell">
    <xdr:from>
      <xdr:col>46</xdr:col>
      <xdr:colOff>229131</xdr:colOff>
      <xdr:row>174</xdr:row>
      <xdr:rowOff>47956</xdr:rowOff>
    </xdr:from>
    <xdr:to>
      <xdr:col>46</xdr:col>
      <xdr:colOff>5787882</xdr:colOff>
      <xdr:row>174</xdr:row>
      <xdr:rowOff>652096</xdr:rowOff>
    </xdr:to>
    <xdr:pic>
      <xdr:nvPicPr>
        <xdr:cNvPr id="13" name="Picture 12">
          <a:extLst>
            <a:ext uri="{FF2B5EF4-FFF2-40B4-BE49-F238E27FC236}">
              <a16:creationId xmlns:a16="http://schemas.microsoft.com/office/drawing/2014/main" id="{C5940678-5ADD-4B58-B845-E749ED13383A}"/>
            </a:ext>
          </a:extLst>
        </xdr:cNvPr>
        <xdr:cNvPicPr>
          <a:picLocks noChangeAspect="1"/>
        </xdr:cNvPicPr>
      </xdr:nvPicPr>
      <xdr:blipFill>
        <a:blip xmlns:r="http://schemas.openxmlformats.org/officeDocument/2006/relationships" r:embed="rId10"/>
        <a:stretch>
          <a:fillRect/>
        </a:stretch>
      </xdr:blipFill>
      <xdr:spPr>
        <a:xfrm>
          <a:off x="50222681" y="37601856"/>
          <a:ext cx="5558751" cy="604140"/>
        </a:xfrm>
        <a:prstGeom prst="rect">
          <a:avLst/>
        </a:prstGeom>
      </xdr:spPr>
    </xdr:pic>
    <xdr:clientData/>
  </xdr:twoCellAnchor>
  <xdr:twoCellAnchor editAs="oneCell">
    <xdr:from>
      <xdr:col>38</xdr:col>
      <xdr:colOff>173318</xdr:colOff>
      <xdr:row>168</xdr:row>
      <xdr:rowOff>128121</xdr:rowOff>
    </xdr:from>
    <xdr:to>
      <xdr:col>38</xdr:col>
      <xdr:colOff>1837018</xdr:colOff>
      <xdr:row>168</xdr:row>
      <xdr:rowOff>537228</xdr:rowOff>
    </xdr:to>
    <xdr:pic>
      <xdr:nvPicPr>
        <xdr:cNvPr id="14" name="Picture 13">
          <a:extLst>
            <a:ext uri="{FF2B5EF4-FFF2-40B4-BE49-F238E27FC236}">
              <a16:creationId xmlns:a16="http://schemas.microsoft.com/office/drawing/2014/main" id="{1B72975F-EB4A-4383-AAEE-B611303E20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90918" y="34151421"/>
          <a:ext cx="1663700" cy="409107"/>
        </a:xfrm>
        <a:prstGeom prst="rect">
          <a:avLst/>
        </a:prstGeom>
      </xdr:spPr>
    </xdr:pic>
    <xdr:clientData/>
  </xdr:twoCellAnchor>
  <xdr:twoCellAnchor editAs="oneCell">
    <xdr:from>
      <xdr:col>42</xdr:col>
      <xdr:colOff>119156</xdr:colOff>
      <xdr:row>166</xdr:row>
      <xdr:rowOff>88900</xdr:rowOff>
    </xdr:from>
    <xdr:to>
      <xdr:col>42</xdr:col>
      <xdr:colOff>4788460</xdr:colOff>
      <xdr:row>166</xdr:row>
      <xdr:rowOff>458858</xdr:rowOff>
    </xdr:to>
    <xdr:pic>
      <xdr:nvPicPr>
        <xdr:cNvPr id="15" name="Picture 14">
          <a:extLst>
            <a:ext uri="{FF2B5EF4-FFF2-40B4-BE49-F238E27FC236}">
              <a16:creationId xmlns:a16="http://schemas.microsoft.com/office/drawing/2014/main" id="{405F1312-28B4-48B7-B83E-A382B1942B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37256" y="33356550"/>
          <a:ext cx="4669304" cy="3699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vmlDrawing" Target="../drawings/vmlDrawing19.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vmlDrawing" Target="../drawings/vmlDrawing21.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vmlDrawing" Target="../drawings/vmlDrawing5.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vmlDrawing" Target="../drawings/vmlDrawing7.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vmlDrawing" Target="../drawings/vmlDrawing9.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vmlDrawing" Target="../drawings/vmlDrawing11.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vmlDrawing" Target="../drawings/vmlDrawing13.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vmlDrawing" Target="../drawings/vmlDrawing15.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vmlDrawing" Target="../drawings/vmlDrawing1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D2:P45"/>
  <sheetViews>
    <sheetView tabSelected="1" topLeftCell="D1" workbookViewId="0">
      <selection activeCell="F5" sqref="F5:P10"/>
    </sheetView>
  </sheetViews>
  <sheetFormatPr defaultRowHeight="14.5" x14ac:dyDescent="0.35"/>
  <cols>
    <col min="6" max="6" width="30.453125" customWidth="1"/>
    <col min="7" max="7" width="13.81640625" customWidth="1"/>
    <col min="8" max="8" width="12.08984375" customWidth="1"/>
    <col min="9" max="9" width="17.54296875" customWidth="1"/>
    <col min="10" max="10" width="13.90625" bestFit="1" customWidth="1"/>
    <col min="11" max="11" width="18.453125" bestFit="1" customWidth="1"/>
    <col min="12" max="12" width="8.81640625" customWidth="1"/>
    <col min="13" max="13" width="12.36328125" customWidth="1"/>
    <col min="14" max="14" width="10.1796875" bestFit="1" customWidth="1"/>
    <col min="15" max="15" width="13.1796875" customWidth="1"/>
    <col min="16" max="16" width="13.54296875" customWidth="1"/>
  </cols>
  <sheetData>
    <row r="2" spans="4:16" ht="18.5" x14ac:dyDescent="0.45">
      <c r="F2" s="203" t="s">
        <v>174</v>
      </c>
      <c r="G2" s="203"/>
      <c r="H2" s="203"/>
      <c r="I2" s="203"/>
      <c r="J2" s="203"/>
      <c r="K2" s="203"/>
      <c r="L2" s="203"/>
      <c r="M2" s="203"/>
      <c r="N2" s="203"/>
      <c r="O2" s="203"/>
      <c r="P2" s="203"/>
    </row>
    <row r="3" spans="4:16" ht="14.5" customHeight="1" thickBot="1" x14ac:dyDescent="0.5">
      <c r="F3" s="142"/>
      <c r="G3" s="142"/>
      <c r="H3" s="142"/>
      <c r="I3" s="142"/>
      <c r="J3" s="142"/>
      <c r="K3" s="142"/>
      <c r="L3" s="142"/>
      <c r="M3" s="142"/>
      <c r="N3" s="142"/>
      <c r="O3" s="142"/>
      <c r="P3" s="142"/>
    </row>
    <row r="4" spans="4:16" ht="14.5" customHeight="1" x14ac:dyDescent="0.35">
      <c r="F4" s="188" t="s">
        <v>177</v>
      </c>
      <c r="G4" s="189"/>
      <c r="H4" s="189"/>
      <c r="I4" s="189"/>
      <c r="J4" s="189"/>
      <c r="K4" s="189"/>
      <c r="L4" s="189"/>
      <c r="M4" s="189"/>
      <c r="N4" s="189"/>
      <c r="O4" s="189"/>
      <c r="P4" s="190"/>
    </row>
    <row r="5" spans="4:16" ht="14.5" customHeight="1" x14ac:dyDescent="0.35">
      <c r="D5" s="141"/>
      <c r="E5" s="141"/>
      <c r="F5" s="191" t="s">
        <v>178</v>
      </c>
      <c r="G5" s="192"/>
      <c r="H5" s="192"/>
      <c r="I5" s="192"/>
      <c r="J5" s="192"/>
      <c r="K5" s="192"/>
      <c r="L5" s="192"/>
      <c r="M5" s="192"/>
      <c r="N5" s="192"/>
      <c r="O5" s="192"/>
      <c r="P5" s="193"/>
    </row>
    <row r="6" spans="4:16" ht="14.5" customHeight="1" x14ac:dyDescent="0.35">
      <c r="E6" s="36"/>
      <c r="F6" s="191"/>
      <c r="G6" s="192"/>
      <c r="H6" s="192"/>
      <c r="I6" s="192"/>
      <c r="J6" s="192"/>
      <c r="K6" s="192"/>
      <c r="L6" s="192"/>
      <c r="M6" s="192"/>
      <c r="N6" s="192"/>
      <c r="O6" s="192"/>
      <c r="P6" s="193"/>
    </row>
    <row r="7" spans="4:16" ht="14.5" customHeight="1" x14ac:dyDescent="0.35">
      <c r="E7" s="36"/>
      <c r="F7" s="191"/>
      <c r="G7" s="192"/>
      <c r="H7" s="192"/>
      <c r="I7" s="192"/>
      <c r="J7" s="192"/>
      <c r="K7" s="192"/>
      <c r="L7" s="192"/>
      <c r="M7" s="192"/>
      <c r="N7" s="192"/>
      <c r="O7" s="192"/>
      <c r="P7" s="193"/>
    </row>
    <row r="8" spans="4:16" ht="14.5" customHeight="1" x14ac:dyDescent="0.35">
      <c r="F8" s="191"/>
      <c r="G8" s="192"/>
      <c r="H8" s="192"/>
      <c r="I8" s="192"/>
      <c r="J8" s="192"/>
      <c r="K8" s="192"/>
      <c r="L8" s="192"/>
      <c r="M8" s="192"/>
      <c r="N8" s="192"/>
      <c r="O8" s="192"/>
      <c r="P8" s="193"/>
    </row>
    <row r="9" spans="4:16" ht="14.5" customHeight="1" x14ac:dyDescent="0.35">
      <c r="F9" s="191"/>
      <c r="G9" s="192"/>
      <c r="H9" s="192"/>
      <c r="I9" s="192"/>
      <c r="J9" s="192"/>
      <c r="K9" s="192"/>
      <c r="L9" s="192"/>
      <c r="M9" s="192"/>
      <c r="N9" s="192"/>
      <c r="O9" s="192"/>
      <c r="P9" s="193"/>
    </row>
    <row r="10" spans="4:16" ht="14.5" customHeight="1" thickBot="1" x14ac:dyDescent="0.4">
      <c r="F10" s="194"/>
      <c r="G10" s="195"/>
      <c r="H10" s="195"/>
      <c r="I10" s="195"/>
      <c r="J10" s="195"/>
      <c r="K10" s="195"/>
      <c r="L10" s="195"/>
      <c r="M10" s="195"/>
      <c r="N10" s="195"/>
      <c r="O10" s="195"/>
      <c r="P10" s="196"/>
    </row>
    <row r="11" spans="4:16" ht="14.5" customHeight="1" x14ac:dyDescent="0.35">
      <c r="F11" s="139"/>
      <c r="G11" s="139"/>
      <c r="H11" s="139"/>
      <c r="I11" s="139"/>
      <c r="J11" s="139"/>
      <c r="K11" s="139"/>
      <c r="L11" s="139"/>
      <c r="M11" s="139"/>
      <c r="N11" s="139"/>
      <c r="O11" s="139"/>
      <c r="P11" s="139"/>
    </row>
    <row r="12" spans="4:16" ht="15" thickBot="1" x14ac:dyDescent="0.4">
      <c r="F12" s="140"/>
      <c r="G12" s="140"/>
      <c r="H12" s="140"/>
      <c r="I12" s="140"/>
      <c r="J12" s="140"/>
      <c r="K12" s="140"/>
      <c r="L12" s="140"/>
      <c r="M12" s="140"/>
      <c r="N12" s="140"/>
      <c r="O12" s="140"/>
      <c r="P12" s="140"/>
    </row>
    <row r="13" spans="4:16" x14ac:dyDescent="0.35">
      <c r="F13" s="136" t="s">
        <v>158</v>
      </c>
      <c r="G13" s="204"/>
      <c r="H13" s="205"/>
      <c r="I13" s="205"/>
      <c r="J13" s="205"/>
      <c r="K13" s="205"/>
      <c r="L13" s="205"/>
      <c r="M13" s="205"/>
      <c r="N13" s="205"/>
      <c r="O13" s="205"/>
      <c r="P13" s="206"/>
    </row>
    <row r="14" spans="4:16" x14ac:dyDescent="0.35">
      <c r="F14" s="137" t="s">
        <v>165</v>
      </c>
      <c r="G14" s="197"/>
      <c r="H14" s="198"/>
      <c r="I14" s="198"/>
      <c r="J14" s="198"/>
      <c r="K14" s="198"/>
      <c r="L14" s="198"/>
      <c r="M14" s="198"/>
      <c r="N14" s="198"/>
      <c r="O14" s="198"/>
      <c r="P14" s="199"/>
    </row>
    <row r="15" spans="4:16" ht="15" thickBot="1" x14ac:dyDescent="0.4">
      <c r="F15" s="138" t="s">
        <v>164</v>
      </c>
      <c r="G15" s="200"/>
      <c r="H15" s="201"/>
      <c r="I15" s="201"/>
      <c r="J15" s="201"/>
      <c r="K15" s="201"/>
      <c r="L15" s="201"/>
      <c r="M15" s="201"/>
      <c r="N15" s="201"/>
      <c r="O15" s="201"/>
      <c r="P15" s="202"/>
    </row>
    <row r="16" spans="4:16" ht="55.5" customHeight="1" x14ac:dyDescent="0.35">
      <c r="F16" s="116" t="s">
        <v>0</v>
      </c>
      <c r="G16" s="117" t="s">
        <v>89</v>
      </c>
      <c r="H16" s="117" t="s">
        <v>159</v>
      </c>
      <c r="I16" s="117" t="s">
        <v>157</v>
      </c>
      <c r="J16" s="118" t="s">
        <v>175</v>
      </c>
      <c r="K16" s="117" t="s">
        <v>160</v>
      </c>
      <c r="L16" s="118" t="s">
        <v>176</v>
      </c>
      <c r="M16" s="167" t="s">
        <v>180</v>
      </c>
      <c r="N16" s="117" t="s">
        <v>161</v>
      </c>
      <c r="O16" s="118" t="s">
        <v>162</v>
      </c>
      <c r="P16" s="119" t="s">
        <v>163</v>
      </c>
    </row>
    <row r="17" spans="6:16" x14ac:dyDescent="0.35">
      <c r="F17" s="120"/>
      <c r="G17" s="112"/>
      <c r="H17" s="112"/>
      <c r="I17" s="112"/>
      <c r="J17" s="112"/>
      <c r="K17" s="112"/>
      <c r="L17" s="112"/>
      <c r="M17" s="112"/>
      <c r="N17" s="112"/>
      <c r="O17" s="112"/>
      <c r="P17" s="121"/>
    </row>
    <row r="18" spans="6:16" x14ac:dyDescent="0.35">
      <c r="F18" s="120"/>
      <c r="G18" s="112"/>
      <c r="H18" s="112"/>
      <c r="I18" s="112"/>
      <c r="J18" s="112"/>
      <c r="K18" s="112"/>
      <c r="L18" s="112"/>
      <c r="M18" s="112"/>
      <c r="N18" s="112"/>
      <c r="O18" s="112"/>
      <c r="P18" s="121"/>
    </row>
    <row r="19" spans="6:16" x14ac:dyDescent="0.35">
      <c r="F19" s="120"/>
      <c r="G19" s="112"/>
      <c r="H19" s="112"/>
      <c r="I19" s="112"/>
      <c r="J19" s="112"/>
      <c r="K19" s="112"/>
      <c r="L19" s="112"/>
      <c r="M19" s="112"/>
      <c r="N19" s="112"/>
      <c r="O19" s="112"/>
      <c r="P19" s="121"/>
    </row>
    <row r="20" spans="6:16" x14ac:dyDescent="0.35">
      <c r="F20" s="120"/>
      <c r="G20" s="112"/>
      <c r="H20" s="112"/>
      <c r="I20" s="112"/>
      <c r="J20" s="112"/>
      <c r="K20" s="112"/>
      <c r="L20" s="112"/>
      <c r="M20" s="112"/>
      <c r="N20" s="112"/>
      <c r="O20" s="112"/>
      <c r="P20" s="121"/>
    </row>
    <row r="21" spans="6:16" x14ac:dyDescent="0.35">
      <c r="F21" s="120"/>
      <c r="G21" s="112"/>
      <c r="H21" s="112"/>
      <c r="I21" s="112"/>
      <c r="J21" s="112"/>
      <c r="K21" s="112"/>
      <c r="L21" s="112"/>
      <c r="M21" s="112"/>
      <c r="N21" s="112"/>
      <c r="O21" s="112"/>
      <c r="P21" s="121"/>
    </row>
    <row r="22" spans="6:16" x14ac:dyDescent="0.35">
      <c r="F22" s="120"/>
      <c r="G22" s="112"/>
      <c r="H22" s="112"/>
      <c r="I22" s="112"/>
      <c r="J22" s="112"/>
      <c r="K22" s="112"/>
      <c r="L22" s="112"/>
      <c r="M22" s="112"/>
      <c r="N22" s="112"/>
      <c r="O22" s="112"/>
      <c r="P22" s="121"/>
    </row>
    <row r="23" spans="6:16" x14ac:dyDescent="0.35">
      <c r="F23" s="120"/>
      <c r="G23" s="112"/>
      <c r="H23" s="112"/>
      <c r="I23" s="112"/>
      <c r="J23" s="112"/>
      <c r="K23" s="112"/>
      <c r="L23" s="112"/>
      <c r="M23" s="112"/>
      <c r="N23" s="112"/>
      <c r="O23" s="112"/>
      <c r="P23" s="121"/>
    </row>
    <row r="24" spans="6:16" x14ac:dyDescent="0.35">
      <c r="F24" s="120"/>
      <c r="G24" s="112"/>
      <c r="H24" s="112"/>
      <c r="I24" s="112"/>
      <c r="J24" s="112"/>
      <c r="K24" s="112"/>
      <c r="L24" s="112"/>
      <c r="M24" s="112"/>
      <c r="N24" s="112"/>
      <c r="O24" s="112"/>
      <c r="P24" s="121"/>
    </row>
    <row r="25" spans="6:16" x14ac:dyDescent="0.35">
      <c r="F25" s="120"/>
      <c r="G25" s="112"/>
      <c r="H25" s="112"/>
      <c r="I25" s="112"/>
      <c r="J25" s="112"/>
      <c r="K25" s="112"/>
      <c r="L25" s="112"/>
      <c r="M25" s="112"/>
      <c r="N25" s="112"/>
      <c r="O25" s="112"/>
      <c r="P25" s="121"/>
    </row>
    <row r="26" spans="6:16" x14ac:dyDescent="0.35">
      <c r="F26" s="120"/>
      <c r="G26" s="112"/>
      <c r="H26" s="112"/>
      <c r="I26" s="112"/>
      <c r="J26" s="112"/>
      <c r="K26" s="112"/>
      <c r="L26" s="112"/>
      <c r="M26" s="112"/>
      <c r="N26" s="112"/>
      <c r="O26" s="112"/>
      <c r="P26" s="121"/>
    </row>
    <row r="27" spans="6:16" x14ac:dyDescent="0.35">
      <c r="F27" s="120"/>
      <c r="G27" s="112"/>
      <c r="H27" s="112"/>
      <c r="I27" s="112"/>
      <c r="J27" s="112"/>
      <c r="K27" s="112"/>
      <c r="L27" s="112"/>
      <c r="M27" s="112"/>
      <c r="N27" s="112"/>
      <c r="O27" s="112"/>
      <c r="P27" s="121"/>
    </row>
    <row r="28" spans="6:16" x14ac:dyDescent="0.35">
      <c r="F28" s="120"/>
      <c r="G28" s="112"/>
      <c r="H28" s="112"/>
      <c r="I28" s="112"/>
      <c r="J28" s="112"/>
      <c r="K28" s="112"/>
      <c r="L28" s="112"/>
      <c r="M28" s="112"/>
      <c r="N28" s="112"/>
      <c r="O28" s="112"/>
      <c r="P28" s="121"/>
    </row>
    <row r="29" spans="6:16" x14ac:dyDescent="0.35">
      <c r="F29" s="120"/>
      <c r="G29" s="112"/>
      <c r="H29" s="112"/>
      <c r="I29" s="112"/>
      <c r="J29" s="112"/>
      <c r="K29" s="112"/>
      <c r="L29" s="112"/>
      <c r="M29" s="112"/>
      <c r="N29" s="112"/>
      <c r="O29" s="112"/>
      <c r="P29" s="121"/>
    </row>
    <row r="30" spans="6:16" x14ac:dyDescent="0.35">
      <c r="F30" s="120"/>
      <c r="G30" s="112"/>
      <c r="H30" s="112"/>
      <c r="I30" s="112"/>
      <c r="J30" s="112"/>
      <c r="K30" s="112"/>
      <c r="L30" s="112"/>
      <c r="M30" s="112"/>
      <c r="N30" s="112"/>
      <c r="O30" s="112"/>
      <c r="P30" s="121"/>
    </row>
    <row r="31" spans="6:16" x14ac:dyDescent="0.35">
      <c r="F31" s="120"/>
      <c r="G31" s="112"/>
      <c r="H31" s="112"/>
      <c r="I31" s="112"/>
      <c r="J31" s="112"/>
      <c r="K31" s="112"/>
      <c r="L31" s="112"/>
      <c r="M31" s="112"/>
      <c r="N31" s="112"/>
      <c r="O31" s="112"/>
      <c r="P31" s="121"/>
    </row>
    <row r="32" spans="6:16" x14ac:dyDescent="0.35">
      <c r="F32" s="120"/>
      <c r="G32" s="112"/>
      <c r="H32" s="112"/>
      <c r="I32" s="112"/>
      <c r="J32" s="112"/>
      <c r="K32" s="112"/>
      <c r="L32" s="112"/>
      <c r="M32" s="112"/>
      <c r="N32" s="112"/>
      <c r="O32" s="112"/>
      <c r="P32" s="121"/>
    </row>
    <row r="33" spans="6:16" x14ac:dyDescent="0.35">
      <c r="F33" s="120"/>
      <c r="G33" s="112"/>
      <c r="H33" s="112"/>
      <c r="I33" s="112"/>
      <c r="J33" s="112"/>
      <c r="K33" s="112"/>
      <c r="L33" s="112"/>
      <c r="M33" s="112"/>
      <c r="N33" s="112"/>
      <c r="O33" s="112"/>
      <c r="P33" s="121"/>
    </row>
    <row r="34" spans="6:16" x14ac:dyDescent="0.35">
      <c r="F34" s="120"/>
      <c r="G34" s="112"/>
      <c r="H34" s="112"/>
      <c r="I34" s="112"/>
      <c r="J34" s="112"/>
      <c r="K34" s="112"/>
      <c r="L34" s="112"/>
      <c r="M34" s="112"/>
      <c r="N34" s="112"/>
      <c r="O34" s="112"/>
      <c r="P34" s="121"/>
    </row>
    <row r="35" spans="6:16" x14ac:dyDescent="0.35">
      <c r="F35" s="120"/>
      <c r="G35" s="112"/>
      <c r="H35" s="112"/>
      <c r="I35" s="112"/>
      <c r="J35" s="112"/>
      <c r="K35" s="112"/>
      <c r="L35" s="112"/>
      <c r="M35" s="112"/>
      <c r="N35" s="112"/>
      <c r="O35" s="112"/>
      <c r="P35" s="121"/>
    </row>
    <row r="36" spans="6:16" ht="15" thickBot="1" x14ac:dyDescent="0.4">
      <c r="F36" s="122"/>
      <c r="G36" s="123"/>
      <c r="H36" s="123"/>
      <c r="I36" s="123"/>
      <c r="J36" s="123"/>
      <c r="K36" s="123"/>
      <c r="L36" s="123"/>
      <c r="M36" s="123"/>
      <c r="N36" s="123"/>
      <c r="O36" s="123"/>
      <c r="P36" s="124"/>
    </row>
    <row r="37" spans="6:16" x14ac:dyDescent="0.35">
      <c r="F37" s="212" t="s">
        <v>172</v>
      </c>
      <c r="G37" s="205"/>
      <c r="H37" s="205"/>
      <c r="I37" s="213"/>
      <c r="J37" s="204"/>
      <c r="K37" s="205"/>
      <c r="L37" s="205"/>
      <c r="M37" s="205"/>
      <c r="N37" s="205"/>
      <c r="O37" s="205"/>
      <c r="P37" s="206"/>
    </row>
    <row r="38" spans="6:16" x14ac:dyDescent="0.35">
      <c r="F38" s="214" t="s">
        <v>171</v>
      </c>
      <c r="G38" s="198"/>
      <c r="H38" s="198"/>
      <c r="I38" s="215"/>
      <c r="J38" s="208"/>
      <c r="K38" s="208"/>
      <c r="L38" s="208"/>
      <c r="M38" s="208"/>
      <c r="N38" s="208"/>
      <c r="O38" s="208"/>
      <c r="P38" s="219"/>
    </row>
    <row r="39" spans="6:16" x14ac:dyDescent="0.35">
      <c r="F39" s="207" t="s">
        <v>170</v>
      </c>
      <c r="G39" s="208"/>
      <c r="H39" s="208"/>
      <c r="I39" s="208"/>
      <c r="J39" s="208"/>
      <c r="K39" s="208"/>
      <c r="L39" s="208"/>
      <c r="M39" s="208"/>
      <c r="N39" s="208"/>
      <c r="O39" s="208"/>
      <c r="P39" s="219"/>
    </row>
    <row r="40" spans="6:16" x14ac:dyDescent="0.35">
      <c r="F40" s="207" t="s">
        <v>166</v>
      </c>
      <c r="G40" s="208"/>
      <c r="H40" s="208"/>
      <c r="I40" s="208"/>
      <c r="J40" s="208"/>
      <c r="K40" s="208"/>
      <c r="L40" s="208"/>
      <c r="M40" s="208"/>
      <c r="N40" s="208"/>
      <c r="O40" s="208"/>
      <c r="P40" s="219"/>
    </row>
    <row r="41" spans="6:16" x14ac:dyDescent="0.35">
      <c r="F41" s="125"/>
      <c r="G41" s="126"/>
      <c r="H41" s="126"/>
      <c r="I41" s="126"/>
      <c r="J41" s="127"/>
      <c r="K41" s="127"/>
      <c r="L41" s="127"/>
      <c r="M41" s="127"/>
      <c r="N41" s="127"/>
      <c r="O41" s="127"/>
      <c r="P41" s="128"/>
    </row>
    <row r="42" spans="6:16" x14ac:dyDescent="0.35">
      <c r="F42" s="209" t="s">
        <v>169</v>
      </c>
      <c r="G42" s="210"/>
      <c r="H42" s="210"/>
      <c r="I42" s="211"/>
      <c r="J42" s="216"/>
      <c r="K42" s="217"/>
      <c r="L42" s="217"/>
      <c r="M42" s="217"/>
      <c r="N42" s="217"/>
      <c r="O42" s="217"/>
      <c r="P42" s="218"/>
    </row>
    <row r="43" spans="6:16" x14ac:dyDescent="0.35">
      <c r="F43" s="129"/>
      <c r="G43" s="113"/>
      <c r="H43" s="113"/>
      <c r="I43" s="115"/>
      <c r="J43" s="114" t="s">
        <v>168</v>
      </c>
      <c r="K43" s="113"/>
      <c r="L43" s="113"/>
      <c r="M43" s="113"/>
      <c r="N43" s="113"/>
      <c r="O43" s="113"/>
      <c r="P43" s="130"/>
    </row>
    <row r="44" spans="6:16" x14ac:dyDescent="0.35">
      <c r="F44" s="209" t="s">
        <v>173</v>
      </c>
      <c r="G44" s="210"/>
      <c r="H44" s="210"/>
      <c r="I44" s="211"/>
      <c r="J44" s="216"/>
      <c r="K44" s="217"/>
      <c r="L44" s="217"/>
      <c r="M44" s="217"/>
      <c r="N44" s="217"/>
      <c r="O44" s="217"/>
      <c r="P44" s="218"/>
    </row>
    <row r="45" spans="6:16" ht="15" thickBot="1" x14ac:dyDescent="0.4">
      <c r="F45" s="131"/>
      <c r="G45" s="132"/>
      <c r="H45" s="132"/>
      <c r="I45" s="133"/>
      <c r="J45" s="134" t="s">
        <v>167</v>
      </c>
      <c r="K45" s="132"/>
      <c r="L45" s="132"/>
      <c r="M45" s="132"/>
      <c r="N45" s="132"/>
      <c r="O45" s="132"/>
      <c r="P45" s="135"/>
    </row>
  </sheetData>
  <mergeCells count="18">
    <mergeCell ref="J44:P44"/>
    <mergeCell ref="J37:P37"/>
    <mergeCell ref="J38:P38"/>
    <mergeCell ref="J39:P39"/>
    <mergeCell ref="J40:P40"/>
    <mergeCell ref="J42:P42"/>
    <mergeCell ref="F39:I39"/>
    <mergeCell ref="F40:I40"/>
    <mergeCell ref="F44:I44"/>
    <mergeCell ref="F42:I42"/>
    <mergeCell ref="F37:I37"/>
    <mergeCell ref="F38:I38"/>
    <mergeCell ref="F4:P4"/>
    <mergeCell ref="F5:P10"/>
    <mergeCell ref="G14:P14"/>
    <mergeCell ref="G15:P15"/>
    <mergeCell ref="F2:P2"/>
    <mergeCell ref="G13:P13"/>
  </mergeCells>
  <pageMargins left="0.7" right="0.7" top="1.1000000000000001" bottom="0.75" header="0.3" footer="0.3"/>
  <pageSetup scale="74" fitToHeight="0" orientation="landscape" r:id="rId1"/>
  <headerFooter>
    <oddHeader>&amp;C&amp;"-,Bold"&amp;14New Jersey Department of Transportation
IRI Testing Summary Report</oddHeader>
    <oddFooter>&amp;L&amp;G&amp;C&amp;"-,Bold"&amp;14New Jersey Department of Transportation
Division of Local Aid &amp; Economic Development&amp;R&amp;G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E83CA-45C6-417B-821C-883A7349D541}">
  <sheetPr>
    <pageSetUpPr fitToPage="1"/>
  </sheetPr>
  <dimension ref="B1:IO175"/>
  <sheetViews>
    <sheetView topLeftCell="A3" zoomScale="85" zoomScaleNormal="85" workbookViewId="0">
      <selection activeCell="C4" sqref="C4:P4"/>
    </sheetView>
  </sheetViews>
  <sheetFormatPr defaultRowHeight="14.5" x14ac:dyDescent="0.35"/>
  <cols>
    <col min="1" max="1" width="9" style="48" customWidth="1"/>
    <col min="2" max="2" width="9.54296875" style="48" customWidth="1"/>
    <col min="3" max="3" width="7.81640625" style="48" customWidth="1"/>
    <col min="4" max="4" width="7.54296875" style="48" customWidth="1"/>
    <col min="5" max="5" width="5.1796875" style="48" customWidth="1"/>
    <col min="6" max="6" width="12.36328125" style="48" customWidth="1"/>
    <col min="7" max="7" width="8.54296875" style="48" customWidth="1"/>
    <col min="8" max="9" width="7.7265625" style="48" customWidth="1"/>
    <col min="10" max="10" width="5.26953125" style="48" customWidth="1"/>
    <col min="11" max="11" width="12.36328125" style="48" customWidth="1"/>
    <col min="12" max="12" width="8.1796875" style="48" bestFit="1" customWidth="1"/>
    <col min="13" max="13" width="7.453125" style="48" customWidth="1"/>
    <col min="14" max="14" width="6.81640625" style="48" customWidth="1"/>
    <col min="15" max="15" width="5.7265625" style="48" customWidth="1"/>
    <col min="16" max="16" width="12.36328125" style="48" customWidth="1"/>
    <col min="17" max="19" width="55.81640625" style="48" customWidth="1"/>
    <col min="20" max="20" width="10.54296875" style="48" customWidth="1"/>
    <col min="21" max="22" width="8.7265625" style="48"/>
    <col min="23" max="23" width="10.36328125" style="48" customWidth="1"/>
    <col min="24" max="25" width="8.7265625" style="48"/>
    <col min="26" max="34" width="8.7265625" style="147"/>
    <col min="35" max="35" width="99.81640625" style="147" customWidth="1"/>
    <col min="36" max="38" width="8.7265625" style="147"/>
    <col min="39" max="39" width="30.453125" style="147" customWidth="1"/>
    <col min="40" max="41" width="8.7265625" style="147"/>
    <col min="42" max="42" width="9.36328125" style="147" bestFit="1" customWidth="1"/>
    <col min="43" max="43" width="70.81640625" style="147" customWidth="1"/>
    <col min="44" max="46" width="8.7265625" style="147"/>
    <col min="47" max="47" width="88.7265625" style="147" customWidth="1"/>
    <col min="48" max="249" width="8.7265625" style="147"/>
    <col min="250" max="16384" width="8.7265625" style="48"/>
  </cols>
  <sheetData>
    <row r="1" spans="2:25" ht="12.65" hidden="1" customHeight="1" x14ac:dyDescent="0.35"/>
    <row r="2" spans="2:25" hidden="1" x14ac:dyDescent="0.35"/>
    <row r="3" spans="2:25" ht="15" thickBot="1" x14ac:dyDescent="0.4">
      <c r="B3" s="259" t="s">
        <v>181</v>
      </c>
      <c r="C3" s="259"/>
      <c r="D3" s="259"/>
      <c r="E3" s="259"/>
      <c r="F3" s="259"/>
      <c r="G3" s="259"/>
      <c r="H3" s="259"/>
      <c r="I3" s="259"/>
      <c r="J3" s="259"/>
      <c r="K3" s="259"/>
      <c r="L3" s="259"/>
      <c r="M3" s="259"/>
      <c r="N3" s="259"/>
      <c r="O3" s="259"/>
      <c r="P3" s="259"/>
      <c r="Q3" s="77"/>
    </row>
    <row r="4" spans="2:25" ht="15" thickBot="1" x14ac:dyDescent="0.4">
      <c r="B4" s="49" t="s">
        <v>80</v>
      </c>
      <c r="C4" s="247"/>
      <c r="D4" s="247"/>
      <c r="E4" s="247"/>
      <c r="F4" s="247"/>
      <c r="G4" s="247"/>
      <c r="H4" s="247"/>
      <c r="I4" s="247"/>
      <c r="J4" s="247"/>
      <c r="K4" s="247"/>
      <c r="L4" s="247"/>
      <c r="M4" s="247"/>
      <c r="N4" s="247"/>
      <c r="O4" s="247"/>
      <c r="P4" s="248"/>
      <c r="Q4" s="187"/>
      <c r="R4" s="178"/>
      <c r="S4" s="178"/>
      <c r="T4" s="178"/>
      <c r="U4" s="178"/>
      <c r="V4" s="178"/>
      <c r="W4" s="178"/>
      <c r="X4" s="178"/>
      <c r="Y4" s="178"/>
    </row>
    <row r="5" spans="2:25" ht="15" thickBot="1" x14ac:dyDescent="0.4">
      <c r="B5" s="50" t="s">
        <v>81</v>
      </c>
      <c r="C5" s="249"/>
      <c r="D5" s="249"/>
      <c r="E5" s="249"/>
      <c r="F5" s="250"/>
      <c r="G5" s="50" t="s">
        <v>82</v>
      </c>
      <c r="H5" s="251"/>
      <c r="I5" s="252"/>
      <c r="J5" s="50" t="s">
        <v>83</v>
      </c>
      <c r="K5" s="226"/>
      <c r="L5" s="235"/>
      <c r="M5" s="168" t="s">
        <v>84</v>
      </c>
      <c r="N5" s="253"/>
      <c r="O5" s="226"/>
      <c r="P5" s="235"/>
      <c r="Q5" s="186"/>
      <c r="R5" s="178"/>
      <c r="S5" s="178"/>
      <c r="T5" s="178"/>
      <c r="U5" s="178"/>
      <c r="V5" s="178"/>
      <c r="W5" s="178"/>
      <c r="X5" s="178"/>
      <c r="Y5" s="178"/>
    </row>
    <row r="6" spans="2:25" ht="15" thickBot="1" x14ac:dyDescent="0.4">
      <c r="B6" s="52" t="s">
        <v>85</v>
      </c>
      <c r="C6" s="53"/>
      <c r="D6" s="53"/>
      <c r="E6" s="226"/>
      <c r="F6" s="226"/>
      <c r="G6" s="226"/>
      <c r="H6" s="226"/>
      <c r="I6" s="226"/>
      <c r="J6" s="226"/>
      <c r="K6" s="226"/>
      <c r="L6" s="226"/>
      <c r="M6" s="226"/>
      <c r="N6" s="226"/>
      <c r="O6" s="226"/>
      <c r="P6" s="235"/>
      <c r="Q6" s="178"/>
      <c r="R6" s="178"/>
      <c r="S6" s="178"/>
      <c r="T6" s="178"/>
      <c r="U6" s="178"/>
      <c r="V6" s="178"/>
      <c r="W6" s="178"/>
      <c r="X6" s="178"/>
      <c r="Y6" s="178"/>
    </row>
    <row r="7" spans="2:25" ht="15.65" customHeight="1" thickBot="1" x14ac:dyDescent="0.4">
      <c r="B7" s="224" t="s">
        <v>86</v>
      </c>
      <c r="C7" s="225"/>
      <c r="D7" s="35"/>
      <c r="E7" s="224" t="s">
        <v>87</v>
      </c>
      <c r="F7" s="225"/>
      <c r="G7" s="257"/>
      <c r="H7" s="257"/>
      <c r="I7" s="257"/>
      <c r="J7" s="258"/>
      <c r="K7" s="255" t="s">
        <v>151</v>
      </c>
      <c r="L7" s="256"/>
      <c r="M7" s="257"/>
      <c r="N7" s="257"/>
      <c r="O7" s="257"/>
      <c r="P7" s="258"/>
      <c r="Q7" s="178"/>
      <c r="R7" s="183"/>
      <c r="S7" s="178"/>
      <c r="T7" s="178"/>
      <c r="U7" s="178"/>
      <c r="V7" s="178"/>
      <c r="W7" s="178"/>
      <c r="X7" s="178"/>
      <c r="Y7" s="178"/>
    </row>
    <row r="8" spans="2:25" ht="15.65" customHeight="1" thickBot="1" x14ac:dyDescent="0.4">
      <c r="B8" s="224" t="s">
        <v>96</v>
      </c>
      <c r="C8" s="225"/>
      <c r="D8" s="226"/>
      <c r="E8" s="226"/>
      <c r="F8" s="226"/>
      <c r="G8" s="226"/>
      <c r="H8" s="226"/>
      <c r="I8" s="226"/>
      <c r="J8" s="226"/>
      <c r="K8" s="226"/>
      <c r="L8" s="226"/>
      <c r="M8" s="226"/>
      <c r="N8" s="226"/>
      <c r="O8" s="226"/>
      <c r="P8" s="235"/>
      <c r="Q8" s="178"/>
      <c r="R8" s="181"/>
      <c r="S8" s="178"/>
      <c r="T8" s="178"/>
      <c r="U8" s="178"/>
      <c r="V8" s="178"/>
      <c r="W8" s="178"/>
      <c r="X8" s="178"/>
      <c r="Y8" s="178"/>
    </row>
    <row r="9" spans="2:25" ht="15.65" customHeight="1" thickBot="1" x14ac:dyDescent="0.4">
      <c r="B9" s="224" t="s">
        <v>99</v>
      </c>
      <c r="C9" s="225"/>
      <c r="D9" s="225"/>
      <c r="E9" s="225"/>
      <c r="F9" s="225"/>
      <c r="G9" s="225"/>
      <c r="H9" s="225"/>
      <c r="I9" s="45"/>
      <c r="J9" s="54"/>
      <c r="K9" s="169"/>
      <c r="L9" s="169"/>
      <c r="M9" s="169"/>
      <c r="N9" s="169"/>
      <c r="O9" s="169"/>
      <c r="P9" s="56"/>
      <c r="Q9" s="178"/>
      <c r="R9" s="178"/>
      <c r="S9" s="178"/>
      <c r="T9" s="178"/>
      <c r="U9" s="178"/>
      <c r="V9" s="178"/>
      <c r="W9" s="178"/>
      <c r="X9" s="178"/>
      <c r="Y9" s="178"/>
    </row>
    <row r="10" spans="2:25" ht="15.65" customHeight="1" thickBot="1" x14ac:dyDescent="0.4">
      <c r="B10" s="224" t="s">
        <v>100</v>
      </c>
      <c r="C10" s="225"/>
      <c r="D10" s="225"/>
      <c r="E10" s="225"/>
      <c r="F10" s="225"/>
      <c r="G10" s="225"/>
      <c r="H10" s="225"/>
      <c r="I10" s="46"/>
      <c r="J10" s="54"/>
      <c r="K10" s="169"/>
      <c r="L10" s="169"/>
      <c r="M10" s="169"/>
      <c r="N10" s="169"/>
      <c r="O10" s="169"/>
      <c r="P10" s="56"/>
      <c r="Q10" s="178"/>
      <c r="R10" s="178"/>
      <c r="S10" s="178"/>
      <c r="T10" s="178"/>
      <c r="U10" s="178"/>
      <c r="V10" s="178"/>
      <c r="W10" s="178"/>
      <c r="X10" s="178"/>
      <c r="Y10" s="178"/>
    </row>
    <row r="11" spans="2:25" ht="15.65" customHeight="1" thickBot="1" x14ac:dyDescent="0.4">
      <c r="B11" s="224" t="s">
        <v>149</v>
      </c>
      <c r="C11" s="225"/>
      <c r="D11" s="225"/>
      <c r="E11" s="225"/>
      <c r="F11" s="225"/>
      <c r="G11" s="225"/>
      <c r="H11" s="225"/>
      <c r="I11" s="38"/>
      <c r="K11" s="57"/>
      <c r="L11" s="57"/>
      <c r="M11" s="58"/>
      <c r="N11" s="58"/>
      <c r="O11" s="59"/>
      <c r="P11" s="60"/>
      <c r="Q11" s="178"/>
      <c r="R11" s="178"/>
      <c r="S11" s="178"/>
      <c r="T11" s="180"/>
      <c r="U11" s="178"/>
      <c r="V11" s="181"/>
      <c r="W11" s="178"/>
      <c r="X11" s="178"/>
      <c r="Y11" s="178"/>
    </row>
    <row r="12" spans="2:25" ht="15.65" customHeight="1" thickBot="1" x14ac:dyDescent="0.4">
      <c r="B12" s="61" t="str">
        <f>IF(OR(ISBLANK(I11),ISBLANK(D8)),"",IF(AI152="Yes", "P does not meet minimum price requirement. Instead P will equal:",""))</f>
        <v/>
      </c>
      <c r="C12" s="169"/>
      <c r="D12" s="169"/>
      <c r="E12" s="53"/>
      <c r="F12" s="53"/>
      <c r="G12" s="37"/>
      <c r="H12" s="47" t="str">
        <f>IF(OR(ISBLANK(I11),ISBLANK(D8)),"",IF(I11&gt;=AI151,"",AI151))</f>
        <v/>
      </c>
      <c r="I12" s="40"/>
      <c r="J12" s="62"/>
      <c r="K12" s="63"/>
      <c r="L12" s="63"/>
      <c r="M12" s="64"/>
      <c r="N12" s="64"/>
      <c r="O12" s="65"/>
      <c r="P12" s="66"/>
      <c r="Q12" s="178"/>
      <c r="R12" s="178"/>
      <c r="S12" s="178"/>
      <c r="T12" s="178"/>
      <c r="U12" s="178"/>
      <c r="V12" s="181"/>
      <c r="W12" s="178"/>
      <c r="X12" s="178"/>
      <c r="Y12" s="178"/>
    </row>
    <row r="13" spans="2:25" ht="15" thickBot="1" x14ac:dyDescent="0.4">
      <c r="B13" s="232" t="s">
        <v>144</v>
      </c>
      <c r="C13" s="233"/>
      <c r="D13" s="233"/>
      <c r="E13" s="233"/>
      <c r="F13" s="233"/>
      <c r="G13" s="233"/>
      <c r="H13" s="233"/>
      <c r="I13" s="233"/>
      <c r="J13" s="233"/>
      <c r="K13" s="233"/>
      <c r="L13" s="233"/>
      <c r="M13" s="233"/>
      <c r="N13" s="233"/>
      <c r="O13" s="233"/>
      <c r="P13" s="234"/>
      <c r="Q13" s="178"/>
      <c r="R13" s="178"/>
      <c r="S13" s="178"/>
      <c r="T13" s="178"/>
      <c r="U13" s="178"/>
      <c r="V13" s="178"/>
      <c r="W13" s="178"/>
      <c r="X13" s="178"/>
      <c r="Y13" s="178"/>
    </row>
    <row r="14" spans="2:25" ht="15" thickBot="1" x14ac:dyDescent="0.4">
      <c r="B14" s="52" t="s">
        <v>103</v>
      </c>
      <c r="C14" s="67"/>
      <c r="D14" s="67"/>
      <c r="E14" s="226"/>
      <c r="F14" s="226"/>
      <c r="G14" s="226"/>
      <c r="H14" s="226"/>
      <c r="I14" s="226"/>
      <c r="J14" s="226"/>
      <c r="K14" s="226"/>
      <c r="L14" s="226"/>
      <c r="M14" s="227" t="s">
        <v>108</v>
      </c>
      <c r="N14" s="227"/>
      <c r="O14" s="227"/>
      <c r="P14" s="56" t="str">
        <f>IF(OR(ISBLANK(E14)),"",VLOOKUP(E14,AH159:AI162,2,FALSE))</f>
        <v/>
      </c>
      <c r="Q14" s="178"/>
      <c r="R14" s="178"/>
      <c r="S14" s="178"/>
      <c r="T14" s="178"/>
      <c r="U14" s="178"/>
      <c r="V14" s="178"/>
      <c r="W14" s="178"/>
      <c r="X14" s="178"/>
      <c r="Y14" s="178"/>
    </row>
    <row r="15" spans="2:25" ht="15" thickBot="1" x14ac:dyDescent="0.4">
      <c r="B15" s="241" t="s">
        <v>125</v>
      </c>
      <c r="C15" s="242"/>
      <c r="D15" s="242"/>
      <c r="E15" s="242"/>
      <c r="F15" s="242"/>
      <c r="G15" s="242"/>
      <c r="H15" s="242"/>
      <c r="I15" s="242"/>
      <c r="J15" s="242"/>
      <c r="K15" s="242"/>
      <c r="L15" s="242"/>
      <c r="M15" s="242"/>
      <c r="N15" s="242"/>
      <c r="O15" s="242"/>
      <c r="P15" s="96"/>
      <c r="Q15" s="178"/>
      <c r="R15" s="181"/>
      <c r="S15" s="178"/>
      <c r="T15" s="178"/>
      <c r="U15" s="178"/>
      <c r="V15" s="178"/>
      <c r="W15" s="178"/>
      <c r="X15" s="178"/>
      <c r="Y15" s="178"/>
    </row>
    <row r="16" spans="2:25" ht="15" thickBot="1" x14ac:dyDescent="0.4">
      <c r="B16" s="52" t="s">
        <v>124</v>
      </c>
      <c r="C16" s="54"/>
      <c r="D16" s="54"/>
      <c r="E16" s="54"/>
      <c r="F16" s="97"/>
      <c r="G16" s="72"/>
      <c r="H16" s="73"/>
      <c r="I16" s="73"/>
      <c r="J16" s="74"/>
      <c r="K16" s="74"/>
      <c r="L16" s="75"/>
      <c r="M16" s="52" t="s">
        <v>109</v>
      </c>
      <c r="N16" s="53"/>
      <c r="O16" s="54"/>
      <c r="P16" s="39"/>
      <c r="Q16" s="178"/>
      <c r="R16" s="181"/>
      <c r="S16" s="178"/>
      <c r="T16" s="178"/>
      <c r="U16" s="178"/>
      <c r="V16" s="178"/>
      <c r="W16" s="178"/>
      <c r="X16" s="178"/>
      <c r="Y16" s="178"/>
    </row>
    <row r="17" spans="2:64" ht="34.5" customHeight="1" x14ac:dyDescent="0.35">
      <c r="B17" s="68"/>
      <c r="C17" s="69"/>
      <c r="D17" s="69"/>
      <c r="G17" s="70"/>
      <c r="H17" s="70"/>
      <c r="I17" s="70"/>
      <c r="J17" s="70"/>
      <c r="K17" s="70"/>
      <c r="L17" s="70"/>
      <c r="M17" s="71"/>
      <c r="N17" s="71"/>
      <c r="O17" s="71"/>
      <c r="P17" s="76"/>
      <c r="Q17" s="178"/>
      <c r="R17" s="181"/>
      <c r="S17" s="178"/>
      <c r="T17" s="178"/>
      <c r="U17" s="178"/>
      <c r="V17" s="178"/>
      <c r="W17" s="178"/>
      <c r="X17" s="178"/>
      <c r="Y17" s="178"/>
      <c r="AU17" s="147" t="s">
        <v>132</v>
      </c>
      <c r="AV17" s="148" t="s">
        <v>142</v>
      </c>
      <c r="BL17" s="149" t="str">
        <f>IF($P$15="Yes",IF(E24&lt;=$P$16,0, ($AM$158/((-37.75347*LN($P$16))+194.87))-($AM$158/((-37.75347*LN(E24))+194.87))),"NOT PA5 ONE OPERATION")</f>
        <v>NOT PA5 ONE OPERATION</v>
      </c>
    </row>
    <row r="18" spans="2:64" ht="34.5" customHeight="1" x14ac:dyDescent="0.35">
      <c r="B18" s="78" t="str">
        <f>IF(P15="No",IF(P14="PA1","A =",IF(P14="PA3","A=","")),IF(P15="Yes","A=",""))</f>
        <v/>
      </c>
      <c r="C18" s="254" t="str">
        <f>IF(P15="No",IF(P14="PA1",ROUND(1267.2*((I10/9)+(I9*AI153/150)),2),IF(P14="PA3",ROUND(1267.2*((I10/9)+(I9*AI153/150)),2),"")),IF(P15="Yes",ROUND(1267.2*((I10/9)+(I9*AI153/150)),2),""))</f>
        <v/>
      </c>
      <c r="D18" s="254"/>
      <c r="E18" s="79"/>
      <c r="F18" s="80"/>
      <c r="G18" s="70"/>
      <c r="H18" s="70"/>
      <c r="I18" s="70"/>
      <c r="J18" s="70"/>
      <c r="K18" s="70"/>
      <c r="L18" s="70"/>
      <c r="M18" s="71"/>
      <c r="N18" s="71"/>
      <c r="O18" s="71"/>
      <c r="P18" s="76"/>
      <c r="Q18" s="178"/>
      <c r="R18" s="178"/>
      <c r="S18" s="178"/>
      <c r="T18" s="178"/>
      <c r="U18" s="178"/>
      <c r="V18" s="178"/>
      <c r="W18" s="178"/>
      <c r="X18" s="178"/>
      <c r="Y18" s="178"/>
      <c r="AU18" s="147" t="s">
        <v>136</v>
      </c>
      <c r="AV18" s="148" t="s">
        <v>141</v>
      </c>
      <c r="BL18" s="147" t="str">
        <f>IF($P$14="PA1",IF(E24&lt;$P$16,0,IF(E24&gt;170,_xlfn.CONCAT("-$",ROUND($C$18,2)," or CA"),($C$18/((-37.75347*LN($P$16))+194.87))-($C$18/((-37.75347*LN(E24))+194.87)))),"NOT PA1")</f>
        <v>NOT PA1</v>
      </c>
    </row>
    <row r="19" spans="2:64" ht="48.75" customHeight="1" thickBot="1" x14ac:dyDescent="0.4">
      <c r="B19" s="81"/>
      <c r="C19" s="82"/>
      <c r="D19" s="80"/>
      <c r="E19" s="70"/>
      <c r="F19" s="70"/>
      <c r="G19" s="70"/>
      <c r="J19" s="83"/>
      <c r="K19" s="83"/>
      <c r="L19" s="70"/>
      <c r="M19" s="71"/>
      <c r="N19" s="71"/>
      <c r="O19" s="71"/>
      <c r="P19" s="76"/>
      <c r="Q19" s="178"/>
      <c r="R19" s="181"/>
      <c r="S19" s="178"/>
      <c r="T19" s="178"/>
      <c r="U19" s="178"/>
      <c r="V19" s="178"/>
      <c r="W19" s="178"/>
      <c r="X19" s="178"/>
      <c r="Y19" s="178"/>
      <c r="AU19" s="147" t="s">
        <v>135</v>
      </c>
      <c r="AV19" s="148" t="s">
        <v>140</v>
      </c>
      <c r="BL19" s="147" t="str">
        <f>IF($P$14="PA2",IF(E24&lt;=120,0,IF(E24&gt;170,"Max Neg. Pay/CA",((E24-120)*-5))),"NOT PA2")</f>
        <v>NOT PA2</v>
      </c>
    </row>
    <row r="20" spans="2:64" ht="15" thickBot="1" x14ac:dyDescent="0.4">
      <c r="B20" s="224" t="s">
        <v>143</v>
      </c>
      <c r="C20" s="225"/>
      <c r="D20" s="225"/>
      <c r="E20" s="243"/>
      <c r="F20" s="243"/>
      <c r="G20" s="243"/>
      <c r="H20" s="243"/>
      <c r="I20" s="243"/>
      <c r="J20" s="243"/>
      <c r="K20" s="244"/>
      <c r="L20" s="84" t="s">
        <v>152</v>
      </c>
      <c r="M20" s="84"/>
      <c r="N20" s="84"/>
      <c r="O20" s="84"/>
      <c r="P20" s="172"/>
      <c r="Q20" s="178"/>
      <c r="R20" s="178"/>
      <c r="S20" s="178"/>
      <c r="T20" s="178"/>
      <c r="U20" s="178"/>
      <c r="V20" s="178"/>
      <c r="W20" s="178"/>
      <c r="X20" s="178"/>
      <c r="Y20" s="178"/>
      <c r="AU20" s="147" t="s">
        <v>134</v>
      </c>
      <c r="AV20" s="150" t="s">
        <v>139</v>
      </c>
      <c r="AW20" s="151"/>
      <c r="AX20" s="151"/>
      <c r="AY20" s="151"/>
      <c r="BL20" s="147" t="str">
        <f>IF($P$14="PA3",IF(E24&lt;=120,0,IF(E24&gt;170,_xlfn.CONCAT("-$",C18," or CA"),($C$18/((-37.75347*LN($P$16))+194.87))-($C$18/((-37.75347*LN(E24))+194.87)))),"NOT PA3")</f>
        <v>NOT PA3</v>
      </c>
    </row>
    <row r="21" spans="2:64" ht="15" thickBot="1" x14ac:dyDescent="0.4">
      <c r="B21" s="239" t="s">
        <v>145</v>
      </c>
      <c r="C21" s="240"/>
      <c r="D21" s="240"/>
      <c r="E21" s="240"/>
      <c r="F21" s="240"/>
      <c r="G21" s="240"/>
      <c r="H21" s="240"/>
      <c r="I21" s="236">
        <f>IF(SUM(F24:F56)+SUM(K24:K56)+SUM(P24:P56)=0,0,SUMIF(F24:F56,"&lt;0")+SUMIF(K24:K56,"&lt;0")+SUMIF(P24:P56,"&lt;0")-P20)</f>
        <v>0</v>
      </c>
      <c r="J21" s="236"/>
      <c r="K21" s="237" t="s">
        <v>147</v>
      </c>
      <c r="L21" s="238"/>
      <c r="M21" s="238"/>
      <c r="N21" s="238"/>
      <c r="O21" s="238"/>
      <c r="P21" s="85">
        <f>COUNTIF(F24:F56,"*CA*")+COUNTIF(K24:K56,"*CA*")+COUNTIF(P24:P56,"*CA*")</f>
        <v>0</v>
      </c>
      <c r="Q21" s="178"/>
      <c r="R21" s="178"/>
      <c r="S21" s="178"/>
      <c r="T21" s="178"/>
      <c r="U21" s="178"/>
      <c r="V21" s="178"/>
      <c r="W21" s="178"/>
      <c r="X21" s="178"/>
      <c r="Y21" s="178"/>
      <c r="AU21" s="147" t="s">
        <v>133</v>
      </c>
      <c r="AV21" s="152" t="s">
        <v>138</v>
      </c>
      <c r="AW21" s="151"/>
      <c r="AX21" s="151"/>
      <c r="AY21" s="151"/>
      <c r="BL21" s="147" t="str">
        <f>IF($P$14="PA4",IF(E24&lt;=$P$16,0,IF(E24&gt;$AT$147,"Max Neg. Pay/CA",((E24-$P$16)*(-1.25)))),"NOT PA4")</f>
        <v>NOT PA4</v>
      </c>
    </row>
    <row r="22" spans="2:64" ht="25.5" customHeight="1" thickBot="1" x14ac:dyDescent="0.4">
      <c r="B22" s="228" t="s">
        <v>153</v>
      </c>
      <c r="C22" s="229"/>
      <c r="D22" s="229"/>
      <c r="E22" s="229"/>
      <c r="F22" s="229"/>
      <c r="G22" s="230"/>
      <c r="H22" s="230"/>
      <c r="I22" s="230"/>
      <c r="J22" s="230"/>
      <c r="K22" s="230"/>
      <c r="L22" s="230"/>
      <c r="M22" s="230"/>
      <c r="N22" s="230"/>
      <c r="O22" s="230"/>
      <c r="P22" s="231"/>
      <c r="T22" s="178"/>
      <c r="U22" s="178"/>
      <c r="V22" s="178"/>
      <c r="W22" s="178"/>
      <c r="X22" s="178"/>
      <c r="Y22" s="178"/>
      <c r="AU22" s="147" t="s">
        <v>137</v>
      </c>
      <c r="AV22" s="153" t="s">
        <v>146</v>
      </c>
      <c r="AW22" s="151"/>
      <c r="AX22" s="151"/>
      <c r="AY22" s="151"/>
    </row>
    <row r="23" spans="2:64" ht="15" thickBot="1" x14ac:dyDescent="0.4">
      <c r="B23" s="86" t="s">
        <v>118</v>
      </c>
      <c r="C23" s="87" t="s">
        <v>128</v>
      </c>
      <c r="D23" s="87" t="s">
        <v>129</v>
      </c>
      <c r="E23" s="88" t="s">
        <v>131</v>
      </c>
      <c r="F23" s="89" t="s">
        <v>88</v>
      </c>
      <c r="G23" s="86" t="s">
        <v>118</v>
      </c>
      <c r="H23" s="87" t="s">
        <v>128</v>
      </c>
      <c r="I23" s="87" t="s">
        <v>130</v>
      </c>
      <c r="J23" s="90" t="s">
        <v>131</v>
      </c>
      <c r="K23" s="91" t="s">
        <v>88</v>
      </c>
      <c r="L23" s="86" t="s">
        <v>118</v>
      </c>
      <c r="M23" s="87" t="s">
        <v>128</v>
      </c>
      <c r="N23" s="87" t="s">
        <v>129</v>
      </c>
      <c r="O23" s="90" t="s">
        <v>131</v>
      </c>
      <c r="P23" s="91" t="s">
        <v>88</v>
      </c>
      <c r="T23" s="182"/>
      <c r="U23" s="175"/>
      <c r="V23" s="175">
        <v>101.366</v>
      </c>
      <c r="W23" s="175"/>
      <c r="X23" s="178"/>
      <c r="Y23" s="178"/>
    </row>
    <row r="24" spans="2:64" x14ac:dyDescent="0.35">
      <c r="B24" s="41"/>
      <c r="C24" s="44"/>
      <c r="D24" s="44"/>
      <c r="E24" s="42"/>
      <c r="F24" s="92"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43"/>
      <c r="H24" s="44"/>
      <c r="I24" s="44"/>
      <c r="J24" s="42"/>
      <c r="K24" s="93" t="str">
        <f>IF(OR(ISBLANK($I$9),ISBLANK($I$10),ISBLANK($I$11),ISBLANK($P$14),ISBLANK($P$15),ISBLANK($P$16),ISBLANK($F$16),ISBLANK(G24),ISBLANK(H24),ISBLANK(I24),ISBLANK(J24)),"",IF($P$15="Yes",IF(J24&lt;=$P$16,0, ROUND(($AM$158/((-37.75347*LN($P$16))+194.87))-($AM$158/((-37.75347*LN(J24))+194.87)),2)),IF($P$14="PA1",IF(J24&lt;$P$16,0,IF(J24&gt;170,_xlfn.CONCAT("-$",ROUND($C$18,2),"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43"/>
      <c r="M24" s="44"/>
      <c r="N24" s="44"/>
      <c r="O24" s="42"/>
      <c r="P24" s="93" t="str">
        <f>IF(OR(ISBLANK($I$9),ISBLANK($I$10),ISBLANK($I$11),ISBLANK($P$14),ISBLANK($P$15),ISBLANK($P$16),ISBLANK($F$16),ISBLANK(L24),ISBLANK(M24),ISBLANK(N24),ISBLANK(O24)),"",IF($P$15="Yes",IF(O24&lt;=$P$16,0, ROUND(($AM$158/((-37.75347*LN($P$16))+194.87))-($AM$158/((-37.75347*LN(O24))+194.87)),2)),IF($P$14="PA1",IF(O24&lt;$P$16,0,IF(O24&gt;170,_xlfn.CONCAT("-$",ROUND($C$18,2),"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108" t="str">
        <f>IF(OR(ISBLANK(C24),ISBLANK(D24)),"", IF((D24-C24)&lt;&gt;0.01,"Error: Lot Size is reported in lengths not equivalent to 0.01 mile",""))</f>
        <v/>
      </c>
      <c r="R24" s="108" t="str">
        <f>IF(OR(ISBLANK(H24),ISBLANK(I24)),"", IF((I24-H24)&lt;&gt;0.01,"Error: Lot Size is not reported in 0.01 mile lengths",""))</f>
        <v/>
      </c>
      <c r="S24" s="108" t="str">
        <f>IF(OR(ISBLANK(M24),ISBLANK(N24)),"", IF((N24-M24)&lt;&gt;0.01,"Error: Lot Size is not reported in 0.01 mile lengths",""))</f>
        <v/>
      </c>
      <c r="T24" s="175"/>
      <c r="U24" s="175"/>
      <c r="V24" s="175">
        <f>ROUND(V23,0)</f>
        <v>101</v>
      </c>
      <c r="W24" s="175"/>
      <c r="X24" s="178"/>
      <c r="Y24" s="178"/>
    </row>
    <row r="25" spans="2:64" x14ac:dyDescent="0.35">
      <c r="B25" s="98"/>
      <c r="C25" s="99"/>
      <c r="D25" s="99"/>
      <c r="E25" s="100"/>
      <c r="F25" s="94" t="str">
        <f t="shared" ref="F25:F56" si="0">IF(OR(ISBLANK($I$9),ISBLANK($I$10),ISBLANK($I$11),ISBLANK($P$14),ISBLANK($P$15),ISBLANK($P$16),ISBLANK($F$16),ISBLANK(B25),ISBLANK(C25),ISBLANK(D25),ISBLANK(E25)),"",IF($P$15="Yes",IF(E25&lt;=$P$16,0, ROUND(($AM$158/((-37.75347*LN($P$16))+194.87))-($AM$158/((-37.75347*LN(E25))+194.87)),2)),IF($P$14="PA1",IF(E25&lt;$P$16,0,IF(E25&gt;170,_xlfn.CONCAT("-$",ROUND($C$18,2),"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101"/>
      <c r="H25" s="99"/>
      <c r="I25" s="99"/>
      <c r="J25" s="100"/>
      <c r="K25" s="95" t="str">
        <f t="shared" ref="K25:K56" si="1">IF(OR(ISBLANK($I$9),ISBLANK($I$10),ISBLANK($I$11),ISBLANK($P$14),ISBLANK($P$15),ISBLANK($P$16),ISBLANK($F$16),ISBLANK(G25),ISBLANK(H25),ISBLANK(I25),ISBLANK(J25)),"",IF($P$15="Yes",IF(J25&lt;=$P$16,0, ROUND(($AM$158/((-37.75347*LN($P$16))+194.87))-($AM$158/((-37.75347*LN(J25))+194.87)),2)),IF($P$14="PA1",IF(J25&lt;$P$16,0,IF(J25&gt;170,_xlfn.CONCAT("-$",ROUND($C$18,2),"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101"/>
      <c r="M25" s="99"/>
      <c r="N25" s="99"/>
      <c r="O25" s="100"/>
      <c r="P25" s="95" t="str">
        <f t="shared" ref="P25:P56" si="2">IF(OR(ISBLANK($I$9),ISBLANK($I$10),ISBLANK($I$11),ISBLANK($P$14),ISBLANK($P$15),ISBLANK($P$16),ISBLANK($F$16),ISBLANK(L25),ISBLANK(M25),ISBLANK(N25),ISBLANK(O25)),"",IF($P$15="Yes",IF(O25&lt;=$P$16,0, ROUND(($AM$158/((-37.75347*LN($P$16))+194.87))-($AM$158/((-37.75347*LN(O25))+194.87)),2)),IF($P$14="PA1",IF(O25&lt;$P$16,0,IF(O25&gt;170,_xlfn.CONCAT("-$",ROUND($C$18,2),"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108" t="str">
        <f t="shared" ref="Q25:Q56" si="3">IF(OR(ISBLANK(C25),ISBLANK(D25)),"", IF((D25-C25)&lt;&gt;0.01,"Error: Lot Size is not reported in 0.01 mile lengths",""))</f>
        <v/>
      </c>
      <c r="R25" s="108" t="str">
        <f t="shared" ref="R25:R56" si="4">IF(OR(ISBLANK(H25),ISBLANK(I25)),"", IF((I25-H25)&lt;&gt;0.01,"Error: Lot Size is not reported in 0.01 mile lengths",""))</f>
        <v/>
      </c>
      <c r="S25" s="108" t="str">
        <f t="shared" ref="S25:S56" si="5">IF(OR(ISBLANK(M25),ISBLANK(N25)),"", IF((N25-M25)&lt;&gt;0.01,"Error: Lot Size is not reported in 0.01 mile lengths",""))</f>
        <v/>
      </c>
      <c r="T25" s="177"/>
      <c r="U25" s="176"/>
      <c r="V25" s="177"/>
      <c r="W25" s="177"/>
      <c r="X25" s="178"/>
      <c r="Y25" s="178"/>
      <c r="AU25" s="147" t="s">
        <v>179</v>
      </c>
    </row>
    <row r="26" spans="2:64" x14ac:dyDescent="0.35">
      <c r="B26" s="98"/>
      <c r="C26" s="99"/>
      <c r="D26" s="99"/>
      <c r="E26" s="100"/>
      <c r="F26" s="94" t="str">
        <f t="shared" si="0"/>
        <v/>
      </c>
      <c r="G26" s="101"/>
      <c r="H26" s="99"/>
      <c r="I26" s="99"/>
      <c r="J26" s="100"/>
      <c r="K26" s="95" t="str">
        <f t="shared" si="1"/>
        <v/>
      </c>
      <c r="L26" s="101"/>
      <c r="M26" s="99"/>
      <c r="N26" s="99"/>
      <c r="O26" s="100"/>
      <c r="P26" s="95" t="str">
        <f t="shared" si="2"/>
        <v/>
      </c>
      <c r="Q26" s="108" t="str">
        <f t="shared" si="3"/>
        <v/>
      </c>
      <c r="R26" s="108" t="str">
        <f t="shared" si="4"/>
        <v/>
      </c>
      <c r="S26" s="108" t="str">
        <f t="shared" si="5"/>
        <v/>
      </c>
      <c r="T26" s="178"/>
      <c r="U26" s="178"/>
      <c r="V26" s="178"/>
      <c r="W26" s="183"/>
      <c r="X26" s="183"/>
      <c r="Y26" s="178"/>
      <c r="AU26" s="147"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5">
      <c r="B27" s="98"/>
      <c r="C27" s="99"/>
      <c r="D27" s="99"/>
      <c r="E27" s="100"/>
      <c r="F27" s="94" t="str">
        <f t="shared" si="0"/>
        <v/>
      </c>
      <c r="G27" s="101"/>
      <c r="H27" s="99"/>
      <c r="I27" s="99"/>
      <c r="J27" s="100"/>
      <c r="K27" s="95" t="str">
        <f t="shared" si="1"/>
        <v/>
      </c>
      <c r="L27" s="101"/>
      <c r="M27" s="99"/>
      <c r="N27" s="99"/>
      <c r="O27" s="100"/>
      <c r="P27" s="95" t="str">
        <f t="shared" si="2"/>
        <v/>
      </c>
      <c r="Q27" s="108" t="str">
        <f t="shared" si="3"/>
        <v/>
      </c>
      <c r="R27" s="108" t="str">
        <f t="shared" si="4"/>
        <v/>
      </c>
      <c r="S27" s="108" t="str">
        <f t="shared" si="5"/>
        <v/>
      </c>
      <c r="T27" s="178"/>
      <c r="U27" s="178"/>
      <c r="V27" s="178"/>
      <c r="W27" s="184"/>
      <c r="X27" s="178"/>
      <c r="Y27" s="178"/>
      <c r="AU27" s="154" t="s">
        <v>148</v>
      </c>
    </row>
    <row r="28" spans="2:64" x14ac:dyDescent="0.35">
      <c r="B28" s="98"/>
      <c r="C28" s="99"/>
      <c r="D28" s="99"/>
      <c r="E28" s="100"/>
      <c r="F28" s="94" t="str">
        <f t="shared" si="0"/>
        <v/>
      </c>
      <c r="G28" s="101"/>
      <c r="H28" s="99"/>
      <c r="I28" s="99"/>
      <c r="J28" s="100"/>
      <c r="K28" s="95" t="str">
        <f t="shared" si="1"/>
        <v/>
      </c>
      <c r="L28" s="101"/>
      <c r="M28" s="99"/>
      <c r="N28" s="99"/>
      <c r="O28" s="100"/>
      <c r="P28" s="95" t="str">
        <f t="shared" si="2"/>
        <v/>
      </c>
      <c r="Q28" s="108" t="str">
        <f t="shared" si="3"/>
        <v/>
      </c>
      <c r="R28" s="108" t="str">
        <f t="shared" si="4"/>
        <v/>
      </c>
      <c r="S28" s="108" t="str">
        <f t="shared" si="5"/>
        <v/>
      </c>
      <c r="T28" s="178"/>
      <c r="U28" s="178"/>
      <c r="V28" s="178"/>
      <c r="W28" s="183"/>
      <c r="X28" s="178"/>
      <c r="Y28" s="178"/>
    </row>
    <row r="29" spans="2:64" x14ac:dyDescent="0.35">
      <c r="B29" s="98"/>
      <c r="C29" s="99"/>
      <c r="D29" s="99"/>
      <c r="E29" s="100"/>
      <c r="F29" s="94" t="str">
        <f t="shared" si="0"/>
        <v/>
      </c>
      <c r="G29" s="101"/>
      <c r="H29" s="99"/>
      <c r="I29" s="99"/>
      <c r="J29" s="100"/>
      <c r="K29" s="95" t="str">
        <f t="shared" si="1"/>
        <v/>
      </c>
      <c r="L29" s="101"/>
      <c r="M29" s="99"/>
      <c r="N29" s="99"/>
      <c r="O29" s="100"/>
      <c r="P29" s="95" t="str">
        <f t="shared" si="2"/>
        <v/>
      </c>
      <c r="Q29" s="108" t="str">
        <f t="shared" si="3"/>
        <v/>
      </c>
      <c r="R29" s="108" t="str">
        <f t="shared" si="4"/>
        <v/>
      </c>
      <c r="S29" s="108" t="str">
        <f t="shared" si="5"/>
        <v/>
      </c>
      <c r="T29" s="178"/>
      <c r="U29" s="179"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78"/>
      <c r="W29" s="178" t="str">
        <f>IF(P14="PA4","something","")</f>
        <v/>
      </c>
      <c r="X29" s="183"/>
      <c r="Y29" s="178"/>
      <c r="AA29" s="148"/>
    </row>
    <row r="30" spans="2:64" x14ac:dyDescent="0.35">
      <c r="B30" s="98"/>
      <c r="C30" s="99"/>
      <c r="D30" s="99"/>
      <c r="E30" s="100"/>
      <c r="F30" s="94" t="str">
        <f t="shared" si="0"/>
        <v/>
      </c>
      <c r="G30" s="101"/>
      <c r="H30" s="99"/>
      <c r="I30" s="99"/>
      <c r="J30" s="100"/>
      <c r="K30" s="95" t="str">
        <f t="shared" si="1"/>
        <v/>
      </c>
      <c r="L30" s="101"/>
      <c r="M30" s="99"/>
      <c r="N30" s="99"/>
      <c r="O30" s="100"/>
      <c r="P30" s="95" t="str">
        <f t="shared" si="2"/>
        <v/>
      </c>
      <c r="Q30" s="108" t="str">
        <f t="shared" si="3"/>
        <v/>
      </c>
      <c r="R30" s="108" t="str">
        <f t="shared" si="4"/>
        <v/>
      </c>
      <c r="S30" s="108" t="str">
        <f t="shared" si="5"/>
        <v/>
      </c>
      <c r="T30" s="178"/>
      <c r="U30" s="178"/>
      <c r="V30" s="178"/>
      <c r="W30" s="181"/>
      <c r="X30" s="178"/>
      <c r="Y30" s="178"/>
    </row>
    <row r="31" spans="2:64" x14ac:dyDescent="0.35">
      <c r="B31" s="98"/>
      <c r="C31" s="99"/>
      <c r="D31" s="99"/>
      <c r="E31" s="100"/>
      <c r="F31" s="94" t="str">
        <f t="shared" si="0"/>
        <v/>
      </c>
      <c r="G31" s="101"/>
      <c r="H31" s="99"/>
      <c r="I31" s="99"/>
      <c r="J31" s="100"/>
      <c r="K31" s="95" t="str">
        <f t="shared" si="1"/>
        <v/>
      </c>
      <c r="L31" s="101"/>
      <c r="M31" s="99"/>
      <c r="N31" s="99"/>
      <c r="O31" s="100"/>
      <c r="P31" s="95" t="str">
        <f t="shared" si="2"/>
        <v/>
      </c>
      <c r="Q31" s="108" t="str">
        <f t="shared" si="3"/>
        <v/>
      </c>
      <c r="R31" s="108" t="str">
        <f t="shared" si="4"/>
        <v/>
      </c>
      <c r="S31" s="108" t="str">
        <f t="shared" si="5"/>
        <v/>
      </c>
      <c r="T31" s="178"/>
      <c r="U31" s="178"/>
      <c r="V31" s="178"/>
      <c r="W31" s="178"/>
      <c r="X31" s="178"/>
      <c r="Y31" s="183"/>
      <c r="Z31" s="155"/>
    </row>
    <row r="32" spans="2:64" x14ac:dyDescent="0.35">
      <c r="B32" s="98"/>
      <c r="C32" s="99"/>
      <c r="D32" s="99"/>
      <c r="E32" s="100"/>
      <c r="F32" s="94" t="str">
        <f t="shared" si="0"/>
        <v/>
      </c>
      <c r="G32" s="101"/>
      <c r="H32" s="99"/>
      <c r="I32" s="99"/>
      <c r="J32" s="100"/>
      <c r="K32" s="95" t="str">
        <f t="shared" si="1"/>
        <v/>
      </c>
      <c r="L32" s="101"/>
      <c r="M32" s="99"/>
      <c r="N32" s="99"/>
      <c r="O32" s="100"/>
      <c r="P32" s="95" t="str">
        <f t="shared" si="2"/>
        <v/>
      </c>
      <c r="Q32" s="108" t="str">
        <f t="shared" si="3"/>
        <v/>
      </c>
      <c r="R32" s="108" t="str">
        <f t="shared" si="4"/>
        <v/>
      </c>
      <c r="S32" s="108" t="str">
        <f t="shared" si="5"/>
        <v/>
      </c>
      <c r="T32" s="178"/>
      <c r="U32" s="178"/>
      <c r="V32" s="178"/>
      <c r="W32" s="178"/>
      <c r="X32" s="178"/>
      <c r="Y32" s="178"/>
      <c r="AA32" s="148"/>
    </row>
    <row r="33" spans="2:25" x14ac:dyDescent="0.35">
      <c r="B33" s="98"/>
      <c r="C33" s="99"/>
      <c r="D33" s="99"/>
      <c r="E33" s="100"/>
      <c r="F33" s="94" t="str">
        <f t="shared" si="0"/>
        <v/>
      </c>
      <c r="G33" s="101"/>
      <c r="H33" s="99"/>
      <c r="I33" s="99"/>
      <c r="J33" s="100"/>
      <c r="K33" s="95" t="str">
        <f t="shared" si="1"/>
        <v/>
      </c>
      <c r="L33" s="101"/>
      <c r="M33" s="99"/>
      <c r="N33" s="99"/>
      <c r="O33" s="100"/>
      <c r="P33" s="95" t="str">
        <f t="shared" si="2"/>
        <v/>
      </c>
      <c r="Q33" s="108" t="str">
        <f t="shared" si="3"/>
        <v/>
      </c>
      <c r="R33" s="108" t="str">
        <f t="shared" si="4"/>
        <v/>
      </c>
      <c r="S33" s="108" t="str">
        <f t="shared" si="5"/>
        <v/>
      </c>
      <c r="T33" s="178"/>
      <c r="U33" s="178"/>
      <c r="V33" s="178"/>
      <c r="W33" s="185"/>
      <c r="X33" s="178"/>
      <c r="Y33" s="178"/>
    </row>
    <row r="34" spans="2:25" x14ac:dyDescent="0.35">
      <c r="B34" s="98"/>
      <c r="C34" s="99"/>
      <c r="D34" s="99"/>
      <c r="E34" s="100"/>
      <c r="F34" s="94" t="str">
        <f t="shared" si="0"/>
        <v/>
      </c>
      <c r="G34" s="101"/>
      <c r="H34" s="99"/>
      <c r="I34" s="99"/>
      <c r="J34" s="100"/>
      <c r="K34" s="95" t="str">
        <f t="shared" si="1"/>
        <v/>
      </c>
      <c r="L34" s="101"/>
      <c r="M34" s="99"/>
      <c r="N34" s="99"/>
      <c r="O34" s="100"/>
      <c r="P34" s="95" t="str">
        <f t="shared" si="2"/>
        <v/>
      </c>
      <c r="Q34" s="108" t="str">
        <f t="shared" si="3"/>
        <v/>
      </c>
      <c r="R34" s="108" t="str">
        <f t="shared" si="4"/>
        <v/>
      </c>
      <c r="S34" s="108" t="str">
        <f t="shared" si="5"/>
        <v/>
      </c>
      <c r="T34" s="178"/>
      <c r="U34" s="178"/>
      <c r="V34" s="178"/>
      <c r="W34" s="178"/>
      <c r="X34" s="178"/>
      <c r="Y34" s="178"/>
    </row>
    <row r="35" spans="2:25" x14ac:dyDescent="0.35">
      <c r="B35" s="98"/>
      <c r="C35" s="99"/>
      <c r="D35" s="99"/>
      <c r="E35" s="100"/>
      <c r="F35" s="94" t="str">
        <f t="shared" si="0"/>
        <v/>
      </c>
      <c r="G35" s="101"/>
      <c r="H35" s="99"/>
      <c r="I35" s="99"/>
      <c r="J35" s="100"/>
      <c r="K35" s="95" t="str">
        <f t="shared" si="1"/>
        <v/>
      </c>
      <c r="L35" s="101"/>
      <c r="M35" s="99"/>
      <c r="N35" s="99"/>
      <c r="O35" s="100"/>
      <c r="P35" s="95" t="str">
        <f t="shared" si="2"/>
        <v/>
      </c>
      <c r="Q35" s="108" t="str">
        <f t="shared" si="3"/>
        <v/>
      </c>
      <c r="R35" s="108" t="str">
        <f t="shared" si="4"/>
        <v/>
      </c>
      <c r="S35" s="108" t="str">
        <f t="shared" si="5"/>
        <v/>
      </c>
      <c r="T35" s="178"/>
      <c r="U35" s="178"/>
      <c r="V35" s="178"/>
      <c r="W35" s="178"/>
      <c r="X35" s="178"/>
      <c r="Y35" s="178"/>
    </row>
    <row r="36" spans="2:25" x14ac:dyDescent="0.35">
      <c r="B36" s="98"/>
      <c r="C36" s="99"/>
      <c r="D36" s="99"/>
      <c r="E36" s="100"/>
      <c r="F36" s="94" t="str">
        <f t="shared" si="0"/>
        <v/>
      </c>
      <c r="G36" s="101"/>
      <c r="H36" s="99"/>
      <c r="I36" s="99"/>
      <c r="J36" s="100"/>
      <c r="K36" s="95" t="str">
        <f t="shared" si="1"/>
        <v/>
      </c>
      <c r="L36" s="101"/>
      <c r="M36" s="99"/>
      <c r="N36" s="99"/>
      <c r="O36" s="100"/>
      <c r="P36" s="95" t="str">
        <f t="shared" si="2"/>
        <v/>
      </c>
      <c r="Q36" s="108" t="str">
        <f t="shared" si="3"/>
        <v/>
      </c>
      <c r="R36" s="108" t="str">
        <f t="shared" si="4"/>
        <v/>
      </c>
      <c r="S36" s="108" t="str">
        <f t="shared" si="5"/>
        <v/>
      </c>
      <c r="T36" s="178"/>
      <c r="U36" s="178"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78"/>
      <c r="W36" s="178"/>
      <c r="X36" s="178"/>
      <c r="Y36" s="178"/>
    </row>
    <row r="37" spans="2:25" x14ac:dyDescent="0.35">
      <c r="B37" s="98"/>
      <c r="C37" s="99"/>
      <c r="D37" s="99"/>
      <c r="E37" s="100"/>
      <c r="F37" s="94" t="str">
        <f t="shared" si="0"/>
        <v/>
      </c>
      <c r="G37" s="101"/>
      <c r="H37" s="99"/>
      <c r="I37" s="99"/>
      <c r="J37" s="100"/>
      <c r="K37" s="95" t="str">
        <f t="shared" si="1"/>
        <v/>
      </c>
      <c r="L37" s="101"/>
      <c r="M37" s="99"/>
      <c r="N37" s="99"/>
      <c r="O37" s="100"/>
      <c r="P37" s="95" t="str">
        <f t="shared" si="2"/>
        <v/>
      </c>
      <c r="Q37" s="108" t="str">
        <f t="shared" si="3"/>
        <v/>
      </c>
      <c r="R37" s="108" t="str">
        <f t="shared" si="4"/>
        <v/>
      </c>
      <c r="S37" s="108" t="str">
        <f t="shared" si="5"/>
        <v/>
      </c>
      <c r="T37" s="178"/>
      <c r="U37" s="178"/>
      <c r="V37" s="178"/>
      <c r="W37" s="178"/>
      <c r="X37" s="178"/>
      <c r="Y37" s="178"/>
    </row>
    <row r="38" spans="2:25" x14ac:dyDescent="0.35">
      <c r="B38" s="98"/>
      <c r="C38" s="99"/>
      <c r="D38" s="99"/>
      <c r="E38" s="100"/>
      <c r="F38" s="94" t="str">
        <f t="shared" si="0"/>
        <v/>
      </c>
      <c r="G38" s="101"/>
      <c r="H38" s="99"/>
      <c r="I38" s="99"/>
      <c r="J38" s="100"/>
      <c r="K38" s="95" t="str">
        <f t="shared" si="1"/>
        <v/>
      </c>
      <c r="L38" s="101"/>
      <c r="M38" s="99"/>
      <c r="N38" s="99"/>
      <c r="O38" s="100"/>
      <c r="P38" s="95" t="str">
        <f t="shared" si="2"/>
        <v/>
      </c>
      <c r="Q38" s="108" t="str">
        <f t="shared" si="3"/>
        <v/>
      </c>
      <c r="R38" s="108" t="str">
        <f t="shared" si="4"/>
        <v/>
      </c>
      <c r="S38" s="108" t="str">
        <f t="shared" si="5"/>
        <v/>
      </c>
      <c r="T38" s="178"/>
      <c r="U38" s="178"/>
      <c r="V38" s="178"/>
      <c r="W38" s="178"/>
      <c r="X38" s="178"/>
      <c r="Y38" s="178"/>
    </row>
    <row r="39" spans="2:25" x14ac:dyDescent="0.35">
      <c r="B39" s="98"/>
      <c r="C39" s="99"/>
      <c r="D39" s="99"/>
      <c r="E39" s="100"/>
      <c r="F39" s="94" t="str">
        <f t="shared" si="0"/>
        <v/>
      </c>
      <c r="G39" s="101"/>
      <c r="H39" s="99"/>
      <c r="I39" s="99"/>
      <c r="J39" s="100"/>
      <c r="K39" s="95" t="str">
        <f t="shared" si="1"/>
        <v/>
      </c>
      <c r="L39" s="101"/>
      <c r="M39" s="99"/>
      <c r="N39" s="99"/>
      <c r="O39" s="100"/>
      <c r="P39" s="95" t="str">
        <f t="shared" si="2"/>
        <v/>
      </c>
      <c r="Q39" s="108" t="str">
        <f t="shared" si="3"/>
        <v/>
      </c>
      <c r="R39" s="108" t="str">
        <f t="shared" si="4"/>
        <v/>
      </c>
      <c r="S39" s="108" t="str">
        <f t="shared" si="5"/>
        <v/>
      </c>
      <c r="T39" s="178"/>
      <c r="U39" s="178"/>
      <c r="V39" s="178"/>
      <c r="W39" s="178"/>
      <c r="X39" s="178"/>
      <c r="Y39" s="178"/>
    </row>
    <row r="40" spans="2:25" x14ac:dyDescent="0.35">
      <c r="B40" s="98"/>
      <c r="C40" s="99"/>
      <c r="D40" s="99"/>
      <c r="E40" s="100"/>
      <c r="F40" s="94" t="str">
        <f t="shared" si="0"/>
        <v/>
      </c>
      <c r="G40" s="101"/>
      <c r="H40" s="99"/>
      <c r="I40" s="99"/>
      <c r="J40" s="100"/>
      <c r="K40" s="95" t="str">
        <f t="shared" si="1"/>
        <v/>
      </c>
      <c r="L40" s="101"/>
      <c r="M40" s="99"/>
      <c r="N40" s="99"/>
      <c r="O40" s="100"/>
      <c r="P40" s="95" t="str">
        <f t="shared" si="2"/>
        <v/>
      </c>
      <c r="Q40" s="108" t="str">
        <f t="shared" si="3"/>
        <v/>
      </c>
      <c r="R40" s="108" t="str">
        <f t="shared" si="4"/>
        <v/>
      </c>
      <c r="S40" s="108" t="str">
        <f t="shared" si="5"/>
        <v/>
      </c>
      <c r="T40" s="178"/>
      <c r="U40" s="178"/>
      <c r="V40" s="178"/>
      <c r="W40" s="178"/>
      <c r="X40" s="178"/>
      <c r="Y40" s="178"/>
    </row>
    <row r="41" spans="2:25" x14ac:dyDescent="0.35">
      <c r="B41" s="98"/>
      <c r="C41" s="99"/>
      <c r="D41" s="99"/>
      <c r="E41" s="100"/>
      <c r="F41" s="94" t="str">
        <f t="shared" si="0"/>
        <v/>
      </c>
      <c r="G41" s="101"/>
      <c r="H41" s="99"/>
      <c r="I41" s="99"/>
      <c r="J41" s="100"/>
      <c r="K41" s="95" t="str">
        <f t="shared" si="1"/>
        <v/>
      </c>
      <c r="L41" s="101"/>
      <c r="M41" s="99"/>
      <c r="N41" s="99"/>
      <c r="O41" s="100"/>
      <c r="P41" s="95" t="str">
        <f t="shared" si="2"/>
        <v/>
      </c>
      <c r="Q41" s="108" t="str">
        <f t="shared" si="3"/>
        <v/>
      </c>
      <c r="R41" s="108" t="str">
        <f t="shared" si="4"/>
        <v/>
      </c>
      <c r="S41" s="108" t="str">
        <f t="shared" si="5"/>
        <v/>
      </c>
      <c r="T41" s="178"/>
      <c r="U41" s="178"/>
      <c r="V41" s="178"/>
      <c r="W41" s="178"/>
      <c r="X41" s="178"/>
      <c r="Y41" s="178"/>
    </row>
    <row r="42" spans="2:25" x14ac:dyDescent="0.35">
      <c r="B42" s="98"/>
      <c r="C42" s="99"/>
      <c r="D42" s="99"/>
      <c r="E42" s="100"/>
      <c r="F42" s="94" t="str">
        <f t="shared" si="0"/>
        <v/>
      </c>
      <c r="G42" s="101"/>
      <c r="H42" s="99"/>
      <c r="I42" s="99"/>
      <c r="J42" s="100"/>
      <c r="K42" s="95" t="str">
        <f t="shared" si="1"/>
        <v/>
      </c>
      <c r="L42" s="101"/>
      <c r="M42" s="99"/>
      <c r="N42" s="99"/>
      <c r="O42" s="100"/>
      <c r="P42" s="95" t="str">
        <f t="shared" si="2"/>
        <v/>
      </c>
      <c r="Q42" s="108" t="str">
        <f t="shared" si="3"/>
        <v/>
      </c>
      <c r="R42" s="108" t="str">
        <f t="shared" si="4"/>
        <v/>
      </c>
      <c r="S42" s="108" t="str">
        <f t="shared" si="5"/>
        <v/>
      </c>
      <c r="T42" s="178"/>
      <c r="U42" s="178"/>
      <c r="V42" s="178"/>
      <c r="W42" s="178"/>
      <c r="X42" s="178"/>
      <c r="Y42" s="178"/>
    </row>
    <row r="43" spans="2:25" x14ac:dyDescent="0.35">
      <c r="B43" s="98"/>
      <c r="C43" s="99"/>
      <c r="D43" s="99"/>
      <c r="E43" s="100"/>
      <c r="F43" s="94" t="str">
        <f t="shared" si="0"/>
        <v/>
      </c>
      <c r="G43" s="101"/>
      <c r="H43" s="99"/>
      <c r="I43" s="99"/>
      <c r="J43" s="100"/>
      <c r="K43" s="95" t="str">
        <f t="shared" si="1"/>
        <v/>
      </c>
      <c r="L43" s="101"/>
      <c r="M43" s="99"/>
      <c r="N43" s="99"/>
      <c r="O43" s="100"/>
      <c r="P43" s="95" t="str">
        <f t="shared" si="2"/>
        <v/>
      </c>
      <c r="Q43" s="108" t="str">
        <f t="shared" si="3"/>
        <v/>
      </c>
      <c r="R43" s="108" t="str">
        <f t="shared" si="4"/>
        <v/>
      </c>
      <c r="S43" s="108" t="str">
        <f t="shared" si="5"/>
        <v/>
      </c>
      <c r="T43" s="178"/>
      <c r="U43" s="178"/>
      <c r="V43" s="178"/>
      <c r="W43" s="178"/>
      <c r="X43" s="178"/>
      <c r="Y43" s="178"/>
    </row>
    <row r="44" spans="2:25" x14ac:dyDescent="0.35">
      <c r="B44" s="98"/>
      <c r="C44" s="99"/>
      <c r="D44" s="99"/>
      <c r="E44" s="100"/>
      <c r="F44" s="94" t="str">
        <f t="shared" si="0"/>
        <v/>
      </c>
      <c r="G44" s="101"/>
      <c r="H44" s="99"/>
      <c r="I44" s="99"/>
      <c r="J44" s="100"/>
      <c r="K44" s="95" t="str">
        <f t="shared" si="1"/>
        <v/>
      </c>
      <c r="L44" s="101"/>
      <c r="M44" s="99"/>
      <c r="N44" s="99"/>
      <c r="O44" s="100"/>
      <c r="P44" s="95" t="str">
        <f t="shared" si="2"/>
        <v/>
      </c>
      <c r="Q44" s="108" t="str">
        <f t="shared" si="3"/>
        <v/>
      </c>
      <c r="R44" s="108" t="str">
        <f t="shared" si="4"/>
        <v/>
      </c>
      <c r="S44" s="108" t="str">
        <f t="shared" si="5"/>
        <v/>
      </c>
      <c r="T44" s="178"/>
      <c r="U44" s="178"/>
      <c r="V44" s="178"/>
      <c r="W44" s="178"/>
      <c r="X44" s="178"/>
      <c r="Y44" s="178"/>
    </row>
    <row r="45" spans="2:25" x14ac:dyDescent="0.35">
      <c r="B45" s="98"/>
      <c r="C45" s="99"/>
      <c r="D45" s="99"/>
      <c r="E45" s="100"/>
      <c r="F45" s="94" t="str">
        <f t="shared" si="0"/>
        <v/>
      </c>
      <c r="G45" s="101"/>
      <c r="H45" s="99"/>
      <c r="I45" s="99"/>
      <c r="J45" s="100"/>
      <c r="K45" s="95" t="str">
        <f t="shared" si="1"/>
        <v/>
      </c>
      <c r="L45" s="101"/>
      <c r="M45" s="99"/>
      <c r="N45" s="99"/>
      <c r="O45" s="100"/>
      <c r="P45" s="95" t="str">
        <f t="shared" si="2"/>
        <v/>
      </c>
      <c r="Q45" s="108" t="str">
        <f t="shared" si="3"/>
        <v/>
      </c>
      <c r="R45" s="108" t="str">
        <f t="shared" si="4"/>
        <v/>
      </c>
      <c r="S45" s="108" t="str">
        <f t="shared" si="5"/>
        <v/>
      </c>
      <c r="T45" s="178"/>
      <c r="U45" s="178"/>
      <c r="V45" s="178"/>
      <c r="W45" s="178"/>
      <c r="X45" s="178"/>
      <c r="Y45" s="178"/>
    </row>
    <row r="46" spans="2:25" x14ac:dyDescent="0.35">
      <c r="B46" s="98"/>
      <c r="C46" s="99"/>
      <c r="D46" s="99"/>
      <c r="E46" s="100"/>
      <c r="F46" s="94" t="str">
        <f t="shared" si="0"/>
        <v/>
      </c>
      <c r="G46" s="101"/>
      <c r="H46" s="99"/>
      <c r="I46" s="99"/>
      <c r="J46" s="100"/>
      <c r="K46" s="95" t="str">
        <f t="shared" si="1"/>
        <v/>
      </c>
      <c r="L46" s="101"/>
      <c r="M46" s="99"/>
      <c r="N46" s="99"/>
      <c r="O46" s="100"/>
      <c r="P46" s="95" t="str">
        <f t="shared" si="2"/>
        <v/>
      </c>
      <c r="Q46" s="108" t="str">
        <f t="shared" si="3"/>
        <v/>
      </c>
      <c r="R46" s="108" t="str">
        <f t="shared" si="4"/>
        <v/>
      </c>
      <c r="S46" s="108" t="str">
        <f t="shared" si="5"/>
        <v/>
      </c>
      <c r="T46" s="178"/>
      <c r="U46" s="178"/>
      <c r="V46" s="178"/>
      <c r="W46" s="178"/>
      <c r="X46" s="178"/>
      <c r="Y46" s="178"/>
    </row>
    <row r="47" spans="2:25" x14ac:dyDescent="0.35">
      <c r="B47" s="98"/>
      <c r="C47" s="99"/>
      <c r="D47" s="99"/>
      <c r="E47" s="100"/>
      <c r="F47" s="94" t="str">
        <f t="shared" si="0"/>
        <v/>
      </c>
      <c r="G47" s="101"/>
      <c r="H47" s="99"/>
      <c r="I47" s="99"/>
      <c r="J47" s="100"/>
      <c r="K47" s="95" t="str">
        <f t="shared" si="1"/>
        <v/>
      </c>
      <c r="L47" s="101"/>
      <c r="M47" s="99"/>
      <c r="N47" s="99"/>
      <c r="O47" s="100"/>
      <c r="P47" s="95" t="str">
        <f t="shared" si="2"/>
        <v/>
      </c>
      <c r="Q47" s="108" t="str">
        <f t="shared" si="3"/>
        <v/>
      </c>
      <c r="R47" s="108" t="str">
        <f t="shared" si="4"/>
        <v/>
      </c>
      <c r="S47" s="108" t="str">
        <f t="shared" si="5"/>
        <v/>
      </c>
      <c r="T47" s="178"/>
      <c r="U47" s="178"/>
      <c r="V47" s="178"/>
      <c r="W47" s="178"/>
      <c r="X47" s="178"/>
      <c r="Y47" s="178"/>
    </row>
    <row r="48" spans="2:25" x14ac:dyDescent="0.35">
      <c r="B48" s="98"/>
      <c r="C48" s="99"/>
      <c r="D48" s="99"/>
      <c r="E48" s="100"/>
      <c r="F48" s="94" t="str">
        <f t="shared" si="0"/>
        <v/>
      </c>
      <c r="G48" s="101"/>
      <c r="H48" s="99"/>
      <c r="I48" s="99"/>
      <c r="J48" s="100"/>
      <c r="K48" s="95" t="str">
        <f t="shared" si="1"/>
        <v/>
      </c>
      <c r="L48" s="101"/>
      <c r="M48" s="99"/>
      <c r="N48" s="99"/>
      <c r="O48" s="100"/>
      <c r="P48" s="95" t="str">
        <f t="shared" si="2"/>
        <v/>
      </c>
      <c r="Q48" s="108" t="str">
        <f t="shared" si="3"/>
        <v/>
      </c>
      <c r="R48" s="108" t="str">
        <f t="shared" si="4"/>
        <v/>
      </c>
      <c r="S48" s="108" t="str">
        <f t="shared" si="5"/>
        <v/>
      </c>
      <c r="T48" s="178"/>
      <c r="U48" s="178"/>
      <c r="V48" s="178"/>
      <c r="W48" s="178"/>
      <c r="X48" s="178"/>
      <c r="Y48" s="178"/>
    </row>
    <row r="49" spans="2:25" x14ac:dyDescent="0.35">
      <c r="B49" s="98"/>
      <c r="C49" s="99"/>
      <c r="D49" s="99"/>
      <c r="E49" s="100"/>
      <c r="F49" s="94" t="str">
        <f t="shared" si="0"/>
        <v/>
      </c>
      <c r="G49" s="101"/>
      <c r="H49" s="99"/>
      <c r="I49" s="99"/>
      <c r="J49" s="100"/>
      <c r="K49" s="95" t="str">
        <f t="shared" si="1"/>
        <v/>
      </c>
      <c r="L49" s="101"/>
      <c r="M49" s="99"/>
      <c r="N49" s="99"/>
      <c r="O49" s="100"/>
      <c r="P49" s="95" t="str">
        <f t="shared" si="2"/>
        <v/>
      </c>
      <c r="Q49" s="108" t="str">
        <f t="shared" si="3"/>
        <v/>
      </c>
      <c r="R49" s="108" t="str">
        <f t="shared" si="4"/>
        <v/>
      </c>
      <c r="S49" s="108" t="str">
        <f t="shared" si="5"/>
        <v/>
      </c>
      <c r="T49" s="178"/>
      <c r="U49" s="178"/>
      <c r="V49" s="178"/>
      <c r="W49" s="178"/>
      <c r="X49" s="178"/>
      <c r="Y49" s="178"/>
    </row>
    <row r="50" spans="2:25" x14ac:dyDescent="0.35">
      <c r="B50" s="98"/>
      <c r="C50" s="99"/>
      <c r="D50" s="99"/>
      <c r="E50" s="100"/>
      <c r="F50" s="94" t="str">
        <f t="shared" si="0"/>
        <v/>
      </c>
      <c r="G50" s="101"/>
      <c r="H50" s="99"/>
      <c r="I50" s="99"/>
      <c r="J50" s="100"/>
      <c r="K50" s="95" t="str">
        <f t="shared" si="1"/>
        <v/>
      </c>
      <c r="L50" s="101"/>
      <c r="M50" s="99"/>
      <c r="N50" s="99"/>
      <c r="O50" s="100"/>
      <c r="P50" s="95" t="str">
        <f t="shared" si="2"/>
        <v/>
      </c>
      <c r="Q50" s="108" t="str">
        <f t="shared" si="3"/>
        <v/>
      </c>
      <c r="R50" s="108" t="str">
        <f t="shared" si="4"/>
        <v/>
      </c>
      <c r="S50" s="108" t="str">
        <f t="shared" si="5"/>
        <v/>
      </c>
      <c r="T50" s="178"/>
      <c r="U50" s="178"/>
      <c r="V50" s="178"/>
      <c r="W50" s="178"/>
      <c r="X50" s="178"/>
      <c r="Y50" s="178"/>
    </row>
    <row r="51" spans="2:25" x14ac:dyDescent="0.35">
      <c r="B51" s="98"/>
      <c r="C51" s="99"/>
      <c r="D51" s="99"/>
      <c r="E51" s="100"/>
      <c r="F51" s="94" t="str">
        <f t="shared" si="0"/>
        <v/>
      </c>
      <c r="G51" s="101"/>
      <c r="H51" s="99"/>
      <c r="I51" s="99"/>
      <c r="J51" s="100"/>
      <c r="K51" s="95" t="str">
        <f t="shared" si="1"/>
        <v/>
      </c>
      <c r="L51" s="101"/>
      <c r="M51" s="99"/>
      <c r="N51" s="99"/>
      <c r="O51" s="100"/>
      <c r="P51" s="95" t="str">
        <f t="shared" si="2"/>
        <v/>
      </c>
      <c r="Q51" s="108" t="str">
        <f t="shared" si="3"/>
        <v/>
      </c>
      <c r="R51" s="108" t="str">
        <f t="shared" si="4"/>
        <v/>
      </c>
      <c r="S51" s="108" t="str">
        <f t="shared" si="5"/>
        <v/>
      </c>
      <c r="T51" s="178"/>
      <c r="U51" s="178"/>
      <c r="V51" s="178"/>
      <c r="W51" s="178"/>
      <c r="X51" s="178"/>
      <c r="Y51" s="178"/>
    </row>
    <row r="52" spans="2:25" x14ac:dyDescent="0.35">
      <c r="B52" s="98"/>
      <c r="C52" s="99"/>
      <c r="D52" s="99"/>
      <c r="E52" s="100"/>
      <c r="F52" s="94" t="str">
        <f t="shared" si="0"/>
        <v/>
      </c>
      <c r="G52" s="101"/>
      <c r="H52" s="99"/>
      <c r="I52" s="99"/>
      <c r="J52" s="100"/>
      <c r="K52" s="95" t="str">
        <f t="shared" si="1"/>
        <v/>
      </c>
      <c r="L52" s="101"/>
      <c r="M52" s="99"/>
      <c r="N52" s="99"/>
      <c r="O52" s="100"/>
      <c r="P52" s="95" t="str">
        <f t="shared" si="2"/>
        <v/>
      </c>
      <c r="Q52" s="108" t="str">
        <f t="shared" si="3"/>
        <v/>
      </c>
      <c r="R52" s="108" t="str">
        <f t="shared" si="4"/>
        <v/>
      </c>
      <c r="S52" s="108" t="str">
        <f t="shared" si="5"/>
        <v/>
      </c>
      <c r="T52" s="178"/>
      <c r="U52" s="178"/>
      <c r="V52" s="178"/>
      <c r="W52" s="178"/>
      <c r="X52" s="178"/>
      <c r="Y52" s="178"/>
    </row>
    <row r="53" spans="2:25" x14ac:dyDescent="0.35">
      <c r="B53" s="98"/>
      <c r="C53" s="99"/>
      <c r="D53" s="99"/>
      <c r="E53" s="100"/>
      <c r="F53" s="94" t="str">
        <f t="shared" si="0"/>
        <v/>
      </c>
      <c r="G53" s="101"/>
      <c r="H53" s="99"/>
      <c r="I53" s="99"/>
      <c r="J53" s="100"/>
      <c r="K53" s="95" t="str">
        <f t="shared" si="1"/>
        <v/>
      </c>
      <c r="L53" s="101"/>
      <c r="M53" s="99"/>
      <c r="N53" s="99"/>
      <c r="O53" s="100"/>
      <c r="P53" s="95" t="str">
        <f t="shared" si="2"/>
        <v/>
      </c>
      <c r="Q53" s="108" t="str">
        <f t="shared" si="3"/>
        <v/>
      </c>
      <c r="R53" s="108" t="str">
        <f t="shared" si="4"/>
        <v/>
      </c>
      <c r="S53" s="108" t="str">
        <f t="shared" si="5"/>
        <v/>
      </c>
      <c r="T53" s="178"/>
      <c r="U53" s="178"/>
      <c r="V53" s="178"/>
      <c r="W53" s="178"/>
      <c r="X53" s="178"/>
      <c r="Y53" s="178"/>
    </row>
    <row r="54" spans="2:25" x14ac:dyDescent="0.35">
      <c r="B54" s="98"/>
      <c r="C54" s="99"/>
      <c r="D54" s="99"/>
      <c r="E54" s="100"/>
      <c r="F54" s="94" t="str">
        <f t="shared" si="0"/>
        <v/>
      </c>
      <c r="G54" s="101"/>
      <c r="H54" s="99"/>
      <c r="I54" s="99"/>
      <c r="J54" s="100"/>
      <c r="K54" s="95" t="str">
        <f t="shared" si="1"/>
        <v/>
      </c>
      <c r="L54" s="101"/>
      <c r="M54" s="99"/>
      <c r="N54" s="99"/>
      <c r="O54" s="100"/>
      <c r="P54" s="95" t="str">
        <f t="shared" si="2"/>
        <v/>
      </c>
      <c r="Q54" s="108" t="str">
        <f t="shared" si="3"/>
        <v/>
      </c>
      <c r="R54" s="108" t="str">
        <f t="shared" si="4"/>
        <v/>
      </c>
      <c r="S54" s="108" t="str">
        <f t="shared" si="5"/>
        <v/>
      </c>
      <c r="T54" s="178"/>
      <c r="U54" s="178"/>
      <c r="V54" s="178"/>
      <c r="W54" s="178"/>
      <c r="X54" s="178"/>
      <c r="Y54" s="178"/>
    </row>
    <row r="55" spans="2:25" x14ac:dyDescent="0.35">
      <c r="B55" s="98"/>
      <c r="C55" s="99"/>
      <c r="D55" s="99"/>
      <c r="E55" s="100"/>
      <c r="F55" s="94" t="str">
        <f t="shared" si="0"/>
        <v/>
      </c>
      <c r="G55" s="101"/>
      <c r="H55" s="99"/>
      <c r="I55" s="99"/>
      <c r="J55" s="100"/>
      <c r="K55" s="95" t="str">
        <f t="shared" si="1"/>
        <v/>
      </c>
      <c r="L55" s="101"/>
      <c r="M55" s="99"/>
      <c r="N55" s="99"/>
      <c r="O55" s="100"/>
      <c r="P55" s="95" t="str">
        <f t="shared" si="2"/>
        <v/>
      </c>
      <c r="Q55" s="108" t="str">
        <f t="shared" si="3"/>
        <v/>
      </c>
      <c r="R55" s="108" t="str">
        <f t="shared" si="4"/>
        <v/>
      </c>
      <c r="S55" s="108" t="str">
        <f t="shared" si="5"/>
        <v/>
      </c>
      <c r="T55" s="178"/>
      <c r="U55" s="178"/>
      <c r="V55" s="178"/>
      <c r="W55" s="178"/>
      <c r="X55" s="178"/>
      <c r="Y55" s="178"/>
    </row>
    <row r="56" spans="2:25" ht="15" thickBot="1" x14ac:dyDescent="0.4">
      <c r="B56" s="102"/>
      <c r="C56" s="103"/>
      <c r="D56" s="103"/>
      <c r="E56" s="104"/>
      <c r="F56" s="105" t="str">
        <f t="shared" si="0"/>
        <v/>
      </c>
      <c r="G56" s="106"/>
      <c r="H56" s="103"/>
      <c r="I56" s="103"/>
      <c r="J56" s="104"/>
      <c r="K56" s="107" t="str">
        <f t="shared" si="1"/>
        <v/>
      </c>
      <c r="L56" s="106"/>
      <c r="M56" s="103"/>
      <c r="N56" s="103"/>
      <c r="O56" s="104"/>
      <c r="P56" s="107" t="str">
        <f t="shared" si="2"/>
        <v/>
      </c>
      <c r="Q56" s="108" t="str">
        <f t="shared" si="3"/>
        <v/>
      </c>
      <c r="R56" s="108" t="str">
        <f t="shared" si="4"/>
        <v/>
      </c>
      <c r="S56" s="108" t="str">
        <f t="shared" si="5"/>
        <v/>
      </c>
      <c r="T56" s="178"/>
      <c r="U56" s="178"/>
      <c r="V56" s="178"/>
      <c r="W56" s="178"/>
      <c r="X56" s="178"/>
      <c r="Y56" s="178"/>
    </row>
    <row r="57" spans="2:25" ht="15" thickBot="1" x14ac:dyDescent="0.4">
      <c r="B57" s="110" t="s">
        <v>156</v>
      </c>
      <c r="C57" s="111"/>
      <c r="D57" s="245" t="str">
        <f>IF(OR(ISBLANK(B24),ISBLANK(C24),ISBLANK(D24),ISBLANK(E24)),"",ROUND(AVERAGE(E24:E56,J24:J56,O24:O56),0))</f>
        <v/>
      </c>
      <c r="E57" s="245"/>
      <c r="F57" s="246"/>
      <c r="G57" s="221" t="s">
        <v>154</v>
      </c>
      <c r="H57" s="222"/>
      <c r="I57" s="222"/>
      <c r="J57" s="222"/>
      <c r="K57" s="173" t="str">
        <f>IF(OR(ISBLANK(B24),ISBLANK(C24),ISBLANK(D24),ISBLANK(E24),ISBLANK(P16)),"",COUNTIF(E24:E56,"&gt;"&amp;P16)+COUNTIF(J24:J56,"&gt;"&amp;P16)+COUNTIF(O24:O56,"&gt;"&amp;P16))</f>
        <v/>
      </c>
      <c r="L57" s="221" t="s">
        <v>155</v>
      </c>
      <c r="M57" s="222"/>
      <c r="N57" s="222"/>
      <c r="O57" s="222"/>
      <c r="P57" s="174" t="str">
        <f>IF(OR(ISBLANK(B24),ISBLANK(C24),ISBLANK(D24),ISBLANK(E24),ISBLANK(P16)),"",COUNTIF(E24:E56,"&lt;="&amp;P16)+COUNTIF(J24:J56,"&lt;="&amp;P16)+COUNTIF(O24:O56,"&lt;="&amp;P16))</f>
        <v/>
      </c>
      <c r="Q57" s="108"/>
      <c r="R57" s="108"/>
      <c r="S57" s="108"/>
      <c r="T57" s="178"/>
      <c r="U57" s="178"/>
      <c r="V57" s="178"/>
      <c r="W57" s="178"/>
      <c r="X57" s="178"/>
      <c r="Y57" s="178"/>
    </row>
    <row r="58" spans="2:25" x14ac:dyDescent="0.35">
      <c r="T58" s="178"/>
      <c r="U58" s="178"/>
      <c r="V58" s="178"/>
      <c r="W58" s="178"/>
      <c r="X58" s="178"/>
      <c r="Y58" s="178"/>
    </row>
    <row r="59" spans="2:25" x14ac:dyDescent="0.35">
      <c r="R59" s="109"/>
      <c r="T59" s="178"/>
      <c r="U59" s="178"/>
      <c r="V59" s="178"/>
      <c r="W59" s="178"/>
      <c r="X59" s="178"/>
      <c r="Y59" s="178"/>
    </row>
    <row r="60" spans="2:25" x14ac:dyDescent="0.35">
      <c r="T60" s="178"/>
      <c r="U60" s="178"/>
      <c r="V60" s="178"/>
      <c r="W60" s="178"/>
      <c r="X60" s="178"/>
      <c r="Y60" s="178"/>
    </row>
    <row r="61" spans="2:25" x14ac:dyDescent="0.35">
      <c r="T61" s="178"/>
      <c r="U61" s="178"/>
      <c r="V61" s="178"/>
      <c r="W61" s="178"/>
      <c r="X61" s="178"/>
      <c r="Y61" s="178"/>
    </row>
    <row r="62" spans="2:25" x14ac:dyDescent="0.35">
      <c r="T62" s="178"/>
      <c r="U62" s="178"/>
      <c r="V62" s="178"/>
      <c r="W62" s="178"/>
      <c r="X62" s="178"/>
      <c r="Y62" s="178"/>
    </row>
    <row r="63" spans="2:25" x14ac:dyDescent="0.35">
      <c r="T63" s="178"/>
      <c r="U63" s="178"/>
      <c r="V63" s="178"/>
      <c r="W63" s="178"/>
      <c r="X63" s="178"/>
      <c r="Y63" s="178"/>
    </row>
    <row r="64" spans="2:25" x14ac:dyDescent="0.35">
      <c r="T64" s="178"/>
      <c r="U64" s="178"/>
      <c r="V64" s="178"/>
      <c r="W64" s="178"/>
      <c r="X64" s="178"/>
      <c r="Y64" s="178"/>
    </row>
    <row r="65" spans="20:25" x14ac:dyDescent="0.35">
      <c r="T65" s="178"/>
      <c r="U65" s="178"/>
      <c r="V65" s="178"/>
      <c r="W65" s="178"/>
      <c r="X65" s="178"/>
      <c r="Y65" s="178"/>
    </row>
    <row r="66" spans="20:25" x14ac:dyDescent="0.35">
      <c r="T66" s="178"/>
      <c r="U66" s="178"/>
      <c r="V66" s="178"/>
      <c r="W66" s="178"/>
      <c r="X66" s="178"/>
      <c r="Y66" s="178"/>
    </row>
    <row r="67" spans="20:25" x14ac:dyDescent="0.35">
      <c r="T67" s="178"/>
      <c r="U67" s="178"/>
      <c r="V67" s="178"/>
      <c r="W67" s="178"/>
      <c r="X67" s="178"/>
      <c r="Y67" s="178"/>
    </row>
    <row r="68" spans="20:25" x14ac:dyDescent="0.35">
      <c r="T68" s="178"/>
      <c r="U68" s="178"/>
      <c r="V68" s="178"/>
      <c r="W68" s="178"/>
      <c r="X68" s="178"/>
      <c r="Y68" s="178"/>
    </row>
    <row r="144" ht="15" thickBot="1" x14ac:dyDescent="0.4"/>
    <row r="145" spans="34:46" ht="15.5" thickTop="1" thickBot="1" x14ac:dyDescent="0.4">
      <c r="AI145" s="223" t="s">
        <v>90</v>
      </c>
      <c r="AJ145" s="223"/>
    </row>
    <row r="146" spans="34:46" ht="15" thickBot="1" x14ac:dyDescent="0.4">
      <c r="AI146" s="156" t="s">
        <v>91</v>
      </c>
      <c r="AJ146" s="157" t="s">
        <v>92</v>
      </c>
    </row>
    <row r="147" spans="34:46" x14ac:dyDescent="0.35">
      <c r="AI147" s="158" t="s">
        <v>93</v>
      </c>
      <c r="AJ147" s="159">
        <v>60</v>
      </c>
      <c r="AS147" s="147" t="str">
        <f>IF($P$14="PA4",$P$16+80,"NOT PA4")</f>
        <v>NOT PA4</v>
      </c>
      <c r="AT147" s="147" t="str">
        <f>IF(P14="PA4",IF($AS$147&gt;=$AS$148,$AS$147,$AS$148),"NOT PA4")</f>
        <v>NOT PA4</v>
      </c>
    </row>
    <row r="148" spans="34:46" x14ac:dyDescent="0.35">
      <c r="AI148" s="158" t="s">
        <v>94</v>
      </c>
      <c r="AJ148" s="159">
        <v>70</v>
      </c>
      <c r="AS148" s="147" t="str">
        <f>IF($P$14="PA4",170,"NOT PA4")</f>
        <v>NOT PA4</v>
      </c>
    </row>
    <row r="149" spans="34:46" x14ac:dyDescent="0.35">
      <c r="AI149" s="158" t="s">
        <v>97</v>
      </c>
      <c r="AJ149" s="159">
        <v>80</v>
      </c>
    </row>
    <row r="150" spans="34:46" ht="15" thickBot="1" x14ac:dyDescent="0.4">
      <c r="AI150" s="160" t="s">
        <v>95</v>
      </c>
      <c r="AJ150" s="161">
        <v>250</v>
      </c>
    </row>
    <row r="151" spans="34:46" ht="15" thickTop="1" x14ac:dyDescent="0.35">
      <c r="AH151" s="162" t="s">
        <v>101</v>
      </c>
      <c r="AI151" s="163" t="e">
        <f>VLOOKUP(D8,AI147:AJ150,2,FALSE)</f>
        <v>#N/A</v>
      </c>
    </row>
    <row r="152" spans="34:46" x14ac:dyDescent="0.35">
      <c r="AH152" s="162" t="s">
        <v>98</v>
      </c>
      <c r="AI152" s="147" t="e">
        <f>IF(I11&gt;=AI151,"No","Yes")</f>
        <v>#N/A</v>
      </c>
    </row>
    <row r="153" spans="34:46" x14ac:dyDescent="0.35">
      <c r="AH153" s="162" t="s">
        <v>102</v>
      </c>
      <c r="AI153" s="163" t="e">
        <f>IF(I11&gt;=AI151,I11,AI151)</f>
        <v>#N/A</v>
      </c>
    </row>
    <row r="155" spans="34:46" x14ac:dyDescent="0.35">
      <c r="AH155" s="162" t="s">
        <v>27</v>
      </c>
    </row>
    <row r="156" spans="34:46" x14ac:dyDescent="0.35">
      <c r="AH156" s="162" t="s">
        <v>28</v>
      </c>
    </row>
    <row r="158" spans="34:46" x14ac:dyDescent="0.35">
      <c r="AM158" s="155" t="e">
        <f>ROUND(1267.2*((I10/9)+(I9*AI153/150)),2)</f>
        <v>#N/A</v>
      </c>
    </row>
    <row r="159" spans="34:46" x14ac:dyDescent="0.35">
      <c r="AH159" s="164" t="s">
        <v>18</v>
      </c>
      <c r="AI159" s="147" t="s">
        <v>104</v>
      </c>
    </row>
    <row r="160" spans="34:46" x14ac:dyDescent="0.35">
      <c r="AH160" s="164" t="s">
        <v>19</v>
      </c>
      <c r="AI160" s="147" t="s">
        <v>105</v>
      </c>
      <c r="AO160" s="147" t="str">
        <f>IF(P15="Yes","PAEfive",IF(P14="PA1","PAEone",IF(P14="PA2","PAEtwo",IF(P14="PA3","PAEthree",IF(P14="PA4","PAEfour","PAEempty")))))</f>
        <v>PAEempty</v>
      </c>
      <c r="AP160" s="147" t="str">
        <f>IF(P15="Yes","Afive",IF(P14="PA1","Aone",IF(P14="PA2","Atwo",IF(P14="PA3","Athree",IF(P14="PA4","Afour","")))))</f>
        <v/>
      </c>
    </row>
    <row r="161" spans="34:46" x14ac:dyDescent="0.35">
      <c r="AH161" s="164" t="s">
        <v>20</v>
      </c>
      <c r="AI161" s="147" t="s">
        <v>106</v>
      </c>
    </row>
    <row r="162" spans="34:46" x14ac:dyDescent="0.35">
      <c r="AH162" s="164" t="s">
        <v>21</v>
      </c>
      <c r="AI162" s="147" t="s">
        <v>107</v>
      </c>
      <c r="AP162" s="147" t="s">
        <v>150</v>
      </c>
    </row>
    <row r="163" spans="34:46" ht="55" customHeight="1" x14ac:dyDescent="0.35">
      <c r="AP163" s="147" t="s">
        <v>110</v>
      </c>
    </row>
    <row r="164" spans="34:46" ht="45" customHeight="1" x14ac:dyDescent="0.35">
      <c r="AP164" s="147" t="s">
        <v>112</v>
      </c>
    </row>
    <row r="165" spans="34:46" ht="47.5" customHeight="1" x14ac:dyDescent="0.35">
      <c r="AL165" s="147" t="s">
        <v>111</v>
      </c>
      <c r="AP165" s="147" t="s">
        <v>113</v>
      </c>
    </row>
    <row r="166" spans="34:46" ht="51.65" customHeight="1" x14ac:dyDescent="0.35">
      <c r="AL166" s="147" t="s">
        <v>115</v>
      </c>
      <c r="AP166" s="147" t="s">
        <v>114</v>
      </c>
    </row>
    <row r="167" spans="34:46" ht="45" customHeight="1" x14ac:dyDescent="0.35">
      <c r="AL167" s="147" t="s">
        <v>116</v>
      </c>
      <c r="AP167" s="147" t="s">
        <v>126</v>
      </c>
    </row>
    <row r="168" spans="34:46" x14ac:dyDescent="0.35">
      <c r="AL168" s="147" t="s">
        <v>117</v>
      </c>
    </row>
    <row r="169" spans="34:46" ht="47.5" customHeight="1" x14ac:dyDescent="0.35">
      <c r="AL169" s="147" t="s">
        <v>127</v>
      </c>
      <c r="AS169" s="165" t="str">
        <f>IF(P15="Yes","payequationfive",IF(P14="PA1","payequationone",IF(P14="PA2","payequationtwo",IF(P14="PA3","payequationthree",IF(P14="PA4","payequationfour","")))))</f>
        <v/>
      </c>
    </row>
    <row r="170" spans="34:46" x14ac:dyDescent="0.35">
      <c r="AS170" s="165"/>
    </row>
    <row r="171" spans="34:46" ht="54" customHeight="1" x14ac:dyDescent="0.35">
      <c r="AS171" s="165" t="s">
        <v>119</v>
      </c>
      <c r="AT171" s="166"/>
    </row>
    <row r="172" spans="34:46" ht="54" customHeight="1" x14ac:dyDescent="0.35">
      <c r="AS172" s="165" t="s">
        <v>120</v>
      </c>
    </row>
    <row r="173" spans="34:46" ht="54" customHeight="1" x14ac:dyDescent="0.35">
      <c r="AS173" s="165" t="s">
        <v>121</v>
      </c>
    </row>
    <row r="174" spans="34:46" ht="54" customHeight="1" x14ac:dyDescent="0.35">
      <c r="AS174" s="165" t="s">
        <v>122</v>
      </c>
    </row>
    <row r="175" spans="34:46" ht="54" customHeight="1" x14ac:dyDescent="0.35">
      <c r="AS175" s="165" t="s">
        <v>123</v>
      </c>
    </row>
  </sheetData>
  <sheetProtection algorithmName="SHA-512" hashValue="E0QkyO+3vFniUZkTbwNY39tsEB2pXySyemu+as/YcFWqYARJhCkDR2XHnk7Z6jd3cROaHER0gWU5Q37RIQWGUA==" saltValue="B0lith/VK9iU9b2l2zMBaQ==" spinCount="100000" sheet="1" objects="1" scenarios="1" selectLockedCells="1"/>
  <mergeCells count="32">
    <mergeCell ref="B3:P3"/>
    <mergeCell ref="C4:P4"/>
    <mergeCell ref="C5:F5"/>
    <mergeCell ref="H5:I5"/>
    <mergeCell ref="K5:L5"/>
    <mergeCell ref="N5:P5"/>
    <mergeCell ref="B13:P13"/>
    <mergeCell ref="E6:P6"/>
    <mergeCell ref="B7:C7"/>
    <mergeCell ref="E7:F7"/>
    <mergeCell ref="G7:J7"/>
    <mergeCell ref="K7:L7"/>
    <mergeCell ref="M7:P7"/>
    <mergeCell ref="B8:C8"/>
    <mergeCell ref="D8:P8"/>
    <mergeCell ref="B9:H9"/>
    <mergeCell ref="B10:H10"/>
    <mergeCell ref="B11:H11"/>
    <mergeCell ref="E14:L14"/>
    <mergeCell ref="M14:O14"/>
    <mergeCell ref="B15:O15"/>
    <mergeCell ref="C18:D18"/>
    <mergeCell ref="B20:D20"/>
    <mergeCell ref="E20:K20"/>
    <mergeCell ref="AI145:AJ145"/>
    <mergeCell ref="B21:H21"/>
    <mergeCell ref="I21:J21"/>
    <mergeCell ref="K21:O21"/>
    <mergeCell ref="B22:P22"/>
    <mergeCell ref="D57:F57"/>
    <mergeCell ref="G57:J57"/>
    <mergeCell ref="L57:O57"/>
  </mergeCells>
  <conditionalFormatting sqref="I21">
    <cfRule type="cellIs" dxfId="11" priority="5" operator="between">
      <formula>0.00001</formula>
      <formula>500000</formula>
    </cfRule>
    <cfRule type="cellIs" dxfId="10" priority="6" operator="between">
      <formula>-0.001</formula>
      <formula>-500000</formula>
    </cfRule>
  </conditionalFormatting>
  <conditionalFormatting sqref="F24:F56 P24:P56 K24:K56 L57">
    <cfRule type="containsText" dxfId="9" priority="2" operator="containsText" text="CA">
      <formula>NOT(ISERROR(SEARCH("CA",F24)))</formula>
    </cfRule>
    <cfRule type="cellIs" dxfId="8" priority="3" operator="between">
      <formula>0</formula>
      <formula>500000</formula>
    </cfRule>
    <cfRule type="cellIs" dxfId="7" priority="4" operator="between">
      <formula>-0.0000000001</formula>
      <formula>-500000</formula>
    </cfRule>
  </conditionalFormatting>
  <conditionalFormatting sqref="P21">
    <cfRule type="cellIs" dxfId="6"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01D773C3-9802-47ED-937B-36CD1B375359}"/>
    <dataValidation allowBlank="1" showInputMessage="1" showErrorMessage="1" promptTitle="Instructions" prompt="Please enter your target IRI here._x000a__x000a_You can determine your target IRI on the worksheet titled &quot;Target IRI Lookup Table &amp; Tool&quot;" sqref="E18" xr:uid="{F5B5511C-D6B5-40EB-BCBF-9FD3B7197277}"/>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39E17603-EE13-46DE-A7FF-19C46FC18D4F}">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B832F657-B42C-45E7-ACED-CB51928CD170}">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41C98877-2FC9-4DD4-8863-F65B0117C7EE}">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8B8C2731-0154-45EE-8C25-29321CBF848C}">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B4AD98AB-B24E-4A3A-AAD7-1FCD6CC94095}">
      <formula1>$AH$159:$AH$162</formula1>
    </dataValidation>
    <dataValidation errorStyle="warning" allowBlank="1" showInputMessage="1" sqref="E19" xr:uid="{6C8B0D15-98E0-4394-9432-55E614E63F44}"/>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8B672CC7-7096-459B-B5C9-CC49B92FCC75}">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03144-1529-49A6-87CA-4DF2265BECCC}">
  <sheetPr>
    <pageSetUpPr fitToPage="1"/>
  </sheetPr>
  <dimension ref="B1:IO175"/>
  <sheetViews>
    <sheetView topLeftCell="A3" zoomScale="85" zoomScaleNormal="85" workbookViewId="0">
      <selection activeCell="J53" sqref="J53"/>
    </sheetView>
  </sheetViews>
  <sheetFormatPr defaultRowHeight="14.5" x14ac:dyDescent="0.35"/>
  <cols>
    <col min="1" max="1" width="9" style="48" customWidth="1"/>
    <col min="2" max="2" width="9.54296875" style="48" customWidth="1"/>
    <col min="3" max="3" width="7.81640625" style="48" customWidth="1"/>
    <col min="4" max="4" width="7.54296875" style="48" customWidth="1"/>
    <col min="5" max="5" width="5.1796875" style="48" customWidth="1"/>
    <col min="6" max="6" width="12.36328125" style="48" customWidth="1"/>
    <col min="7" max="7" width="8.54296875" style="48" customWidth="1"/>
    <col min="8" max="9" width="7.7265625" style="48" customWidth="1"/>
    <col min="10" max="10" width="5.26953125" style="48" customWidth="1"/>
    <col min="11" max="11" width="12.36328125" style="48" customWidth="1"/>
    <col min="12" max="12" width="8.1796875" style="48" bestFit="1" customWidth="1"/>
    <col min="13" max="13" width="7.453125" style="48" customWidth="1"/>
    <col min="14" max="14" width="6.81640625" style="48" customWidth="1"/>
    <col min="15" max="15" width="5.7265625" style="48" customWidth="1"/>
    <col min="16" max="16" width="12.36328125" style="48" customWidth="1"/>
    <col min="17" max="19" width="55.81640625" style="48" customWidth="1"/>
    <col min="20" max="20" width="10.54296875" style="48" customWidth="1"/>
    <col min="21" max="22" width="8.7265625" style="48"/>
    <col min="23" max="23" width="10.36328125" style="48" customWidth="1"/>
    <col min="24" max="25" width="8.7265625" style="48"/>
    <col min="26" max="34" width="8.7265625" style="147"/>
    <col min="35" max="35" width="99.81640625" style="147" customWidth="1"/>
    <col min="36" max="38" width="8.7265625" style="147"/>
    <col min="39" max="39" width="30.453125" style="147" customWidth="1"/>
    <col min="40" max="41" width="8.7265625" style="147"/>
    <col min="42" max="42" width="9.36328125" style="147" bestFit="1" customWidth="1"/>
    <col min="43" max="43" width="70.81640625" style="147" customWidth="1"/>
    <col min="44" max="46" width="8.7265625" style="147"/>
    <col min="47" max="47" width="88.7265625" style="147" customWidth="1"/>
    <col min="48" max="249" width="8.7265625" style="147"/>
    <col min="250" max="16384" width="8.7265625" style="48"/>
  </cols>
  <sheetData>
    <row r="1" spans="2:25" ht="12.65" hidden="1" customHeight="1" x14ac:dyDescent="0.35"/>
    <row r="2" spans="2:25" hidden="1" x14ac:dyDescent="0.35"/>
    <row r="3" spans="2:25" ht="15" thickBot="1" x14ac:dyDescent="0.4">
      <c r="B3" s="259" t="s">
        <v>181</v>
      </c>
      <c r="C3" s="259"/>
      <c r="D3" s="259"/>
      <c r="E3" s="259"/>
      <c r="F3" s="259"/>
      <c r="G3" s="259"/>
      <c r="H3" s="259"/>
      <c r="I3" s="259"/>
      <c r="J3" s="259"/>
      <c r="K3" s="259"/>
      <c r="L3" s="259"/>
      <c r="M3" s="259"/>
      <c r="N3" s="259"/>
      <c r="O3" s="259"/>
      <c r="P3" s="259"/>
      <c r="Q3" s="77"/>
    </row>
    <row r="4" spans="2:25" ht="15" thickBot="1" x14ac:dyDescent="0.4">
      <c r="B4" s="49" t="s">
        <v>80</v>
      </c>
      <c r="C4" s="247"/>
      <c r="D4" s="247"/>
      <c r="E4" s="247"/>
      <c r="F4" s="247"/>
      <c r="G4" s="247"/>
      <c r="H4" s="247"/>
      <c r="I4" s="247"/>
      <c r="J4" s="247"/>
      <c r="K4" s="247"/>
      <c r="L4" s="247"/>
      <c r="M4" s="247"/>
      <c r="N4" s="247"/>
      <c r="O4" s="247"/>
      <c r="P4" s="248"/>
      <c r="Q4" s="187"/>
      <c r="R4" s="178"/>
      <c r="S4" s="178"/>
      <c r="T4" s="178"/>
      <c r="U4" s="178"/>
      <c r="V4" s="178"/>
      <c r="W4" s="178"/>
      <c r="X4" s="178"/>
      <c r="Y4" s="178"/>
    </row>
    <row r="5" spans="2:25" ht="15" thickBot="1" x14ac:dyDescent="0.4">
      <c r="B5" s="50" t="s">
        <v>81</v>
      </c>
      <c r="C5" s="249"/>
      <c r="D5" s="249"/>
      <c r="E5" s="249"/>
      <c r="F5" s="250"/>
      <c r="G5" s="50" t="s">
        <v>82</v>
      </c>
      <c r="H5" s="251"/>
      <c r="I5" s="252"/>
      <c r="J5" s="50" t="s">
        <v>83</v>
      </c>
      <c r="K5" s="226"/>
      <c r="L5" s="235"/>
      <c r="M5" s="168" t="s">
        <v>84</v>
      </c>
      <c r="N5" s="253"/>
      <c r="O5" s="226"/>
      <c r="P5" s="235"/>
      <c r="Q5" s="186"/>
      <c r="R5" s="178"/>
      <c r="S5" s="178"/>
      <c r="T5" s="178"/>
      <c r="U5" s="178"/>
      <c r="V5" s="178"/>
      <c r="W5" s="178"/>
      <c r="X5" s="178"/>
      <c r="Y5" s="178"/>
    </row>
    <row r="6" spans="2:25" ht="15" thickBot="1" x14ac:dyDescent="0.4">
      <c r="B6" s="52" t="s">
        <v>85</v>
      </c>
      <c r="C6" s="53"/>
      <c r="D6" s="53"/>
      <c r="E6" s="226"/>
      <c r="F6" s="226"/>
      <c r="G6" s="226"/>
      <c r="H6" s="226"/>
      <c r="I6" s="226"/>
      <c r="J6" s="226"/>
      <c r="K6" s="226"/>
      <c r="L6" s="226"/>
      <c r="M6" s="226"/>
      <c r="N6" s="226"/>
      <c r="O6" s="226"/>
      <c r="P6" s="235"/>
      <c r="Q6" s="178"/>
      <c r="R6" s="178"/>
      <c r="S6" s="178"/>
      <c r="T6" s="178"/>
      <c r="U6" s="178"/>
      <c r="V6" s="178"/>
      <c r="W6" s="178"/>
      <c r="X6" s="178"/>
      <c r="Y6" s="178"/>
    </row>
    <row r="7" spans="2:25" ht="15.65" customHeight="1" thickBot="1" x14ac:dyDescent="0.4">
      <c r="B7" s="224" t="s">
        <v>86</v>
      </c>
      <c r="C7" s="225"/>
      <c r="D7" s="35"/>
      <c r="E7" s="224" t="s">
        <v>87</v>
      </c>
      <c r="F7" s="225"/>
      <c r="G7" s="257"/>
      <c r="H7" s="257"/>
      <c r="I7" s="257"/>
      <c r="J7" s="258"/>
      <c r="K7" s="255" t="s">
        <v>151</v>
      </c>
      <c r="L7" s="256"/>
      <c r="M7" s="257"/>
      <c r="N7" s="257"/>
      <c r="O7" s="257"/>
      <c r="P7" s="258"/>
      <c r="Q7" s="178"/>
      <c r="R7" s="183"/>
      <c r="S7" s="178"/>
      <c r="T7" s="178"/>
      <c r="U7" s="178"/>
      <c r="V7" s="178"/>
      <c r="W7" s="178"/>
      <c r="X7" s="178"/>
      <c r="Y7" s="178"/>
    </row>
    <row r="8" spans="2:25" ht="15.65" customHeight="1" thickBot="1" x14ac:dyDescent="0.4">
      <c r="B8" s="224" t="s">
        <v>96</v>
      </c>
      <c r="C8" s="225"/>
      <c r="D8" s="226"/>
      <c r="E8" s="226"/>
      <c r="F8" s="226"/>
      <c r="G8" s="226"/>
      <c r="H8" s="226"/>
      <c r="I8" s="226"/>
      <c r="J8" s="226"/>
      <c r="K8" s="226"/>
      <c r="L8" s="226"/>
      <c r="M8" s="226"/>
      <c r="N8" s="226"/>
      <c r="O8" s="226"/>
      <c r="P8" s="235"/>
      <c r="Q8" s="178"/>
      <c r="R8" s="181"/>
      <c r="S8" s="178"/>
      <c r="T8" s="178"/>
      <c r="U8" s="178"/>
      <c r="V8" s="178"/>
      <c r="W8" s="178"/>
      <c r="X8" s="178"/>
      <c r="Y8" s="178"/>
    </row>
    <row r="9" spans="2:25" ht="15.65" customHeight="1" thickBot="1" x14ac:dyDescent="0.4">
      <c r="B9" s="224" t="s">
        <v>99</v>
      </c>
      <c r="C9" s="225"/>
      <c r="D9" s="225"/>
      <c r="E9" s="225"/>
      <c r="F9" s="225"/>
      <c r="G9" s="225"/>
      <c r="H9" s="225"/>
      <c r="I9" s="45"/>
      <c r="J9" s="54"/>
      <c r="K9" s="169"/>
      <c r="L9" s="169"/>
      <c r="M9" s="169"/>
      <c r="N9" s="169"/>
      <c r="O9" s="169"/>
      <c r="P9" s="56"/>
      <c r="Q9" s="178"/>
      <c r="R9" s="178"/>
      <c r="S9" s="178"/>
      <c r="T9" s="178"/>
      <c r="U9" s="178"/>
      <c r="V9" s="178"/>
      <c r="W9" s="178"/>
      <c r="X9" s="178"/>
      <c r="Y9" s="178"/>
    </row>
    <row r="10" spans="2:25" ht="15.65" customHeight="1" thickBot="1" x14ac:dyDescent="0.4">
      <c r="B10" s="224" t="s">
        <v>100</v>
      </c>
      <c r="C10" s="225"/>
      <c r="D10" s="225"/>
      <c r="E10" s="225"/>
      <c r="F10" s="225"/>
      <c r="G10" s="225"/>
      <c r="H10" s="225"/>
      <c r="I10" s="46"/>
      <c r="J10" s="54"/>
      <c r="K10" s="169"/>
      <c r="L10" s="169"/>
      <c r="M10" s="169"/>
      <c r="N10" s="169"/>
      <c r="O10" s="169"/>
      <c r="P10" s="56"/>
      <c r="Q10" s="178"/>
      <c r="R10" s="178"/>
      <c r="S10" s="178"/>
      <c r="T10" s="178"/>
      <c r="U10" s="178"/>
      <c r="V10" s="178"/>
      <c r="W10" s="178"/>
      <c r="X10" s="178"/>
      <c r="Y10" s="178"/>
    </row>
    <row r="11" spans="2:25" ht="15.65" customHeight="1" thickBot="1" x14ac:dyDescent="0.4">
      <c r="B11" s="224" t="s">
        <v>149</v>
      </c>
      <c r="C11" s="225"/>
      <c r="D11" s="225"/>
      <c r="E11" s="225"/>
      <c r="F11" s="225"/>
      <c r="G11" s="225"/>
      <c r="H11" s="225"/>
      <c r="I11" s="38"/>
      <c r="K11" s="57"/>
      <c r="L11" s="57"/>
      <c r="M11" s="58"/>
      <c r="N11" s="58"/>
      <c r="O11" s="59"/>
      <c r="P11" s="60"/>
      <c r="Q11" s="178"/>
      <c r="R11" s="178"/>
      <c r="S11" s="178"/>
      <c r="T11" s="180"/>
      <c r="U11" s="178"/>
      <c r="V11" s="181"/>
      <c r="W11" s="178"/>
      <c r="X11" s="178"/>
      <c r="Y11" s="178"/>
    </row>
    <row r="12" spans="2:25" ht="15.65" customHeight="1" thickBot="1" x14ac:dyDescent="0.4">
      <c r="B12" s="61" t="str">
        <f>IF(OR(ISBLANK(I11),ISBLANK(D8)),"",IF(AI152="Yes", "P does not meet minimum price requirement. Instead P will equal:",""))</f>
        <v/>
      </c>
      <c r="C12" s="169"/>
      <c r="D12" s="169"/>
      <c r="E12" s="53"/>
      <c r="F12" s="53"/>
      <c r="G12" s="37"/>
      <c r="H12" s="47" t="str">
        <f>IF(OR(ISBLANK(I11),ISBLANK(D8)),"",IF(I11&gt;=AI151,"",AI151))</f>
        <v/>
      </c>
      <c r="I12" s="40"/>
      <c r="J12" s="62"/>
      <c r="K12" s="63"/>
      <c r="L12" s="63"/>
      <c r="M12" s="64"/>
      <c r="N12" s="64"/>
      <c r="O12" s="65"/>
      <c r="P12" s="66"/>
      <c r="Q12" s="178"/>
      <c r="R12" s="178"/>
      <c r="S12" s="178"/>
      <c r="T12" s="178"/>
      <c r="U12" s="178"/>
      <c r="V12" s="181"/>
      <c r="W12" s="178"/>
      <c r="X12" s="178"/>
      <c r="Y12" s="178"/>
    </row>
    <row r="13" spans="2:25" ht="15" thickBot="1" x14ac:dyDescent="0.4">
      <c r="B13" s="232" t="s">
        <v>144</v>
      </c>
      <c r="C13" s="233"/>
      <c r="D13" s="233"/>
      <c r="E13" s="233"/>
      <c r="F13" s="233"/>
      <c r="G13" s="233"/>
      <c r="H13" s="233"/>
      <c r="I13" s="233"/>
      <c r="J13" s="233"/>
      <c r="K13" s="233"/>
      <c r="L13" s="233"/>
      <c r="M13" s="233"/>
      <c r="N13" s="233"/>
      <c r="O13" s="233"/>
      <c r="P13" s="234"/>
      <c r="Q13" s="178"/>
      <c r="R13" s="178"/>
      <c r="S13" s="178"/>
      <c r="T13" s="178"/>
      <c r="U13" s="178"/>
      <c r="V13" s="178"/>
      <c r="W13" s="178"/>
      <c r="X13" s="178"/>
      <c r="Y13" s="178"/>
    </row>
    <row r="14" spans="2:25" ht="15" thickBot="1" x14ac:dyDescent="0.4">
      <c r="B14" s="52" t="s">
        <v>103</v>
      </c>
      <c r="C14" s="67"/>
      <c r="D14" s="67"/>
      <c r="E14" s="226"/>
      <c r="F14" s="226"/>
      <c r="G14" s="226"/>
      <c r="H14" s="226"/>
      <c r="I14" s="226"/>
      <c r="J14" s="226"/>
      <c r="K14" s="226"/>
      <c r="L14" s="226"/>
      <c r="M14" s="227" t="s">
        <v>108</v>
      </c>
      <c r="N14" s="227"/>
      <c r="O14" s="227"/>
      <c r="P14" s="56" t="str">
        <f>IF(OR(ISBLANK(E14)),"",VLOOKUP(E14,AH159:AI162,2,FALSE))</f>
        <v/>
      </c>
      <c r="Q14" s="178"/>
      <c r="R14" s="178"/>
      <c r="S14" s="178"/>
      <c r="T14" s="178"/>
      <c r="U14" s="178"/>
      <c r="V14" s="178"/>
      <c r="W14" s="178"/>
      <c r="X14" s="178"/>
      <c r="Y14" s="178"/>
    </row>
    <row r="15" spans="2:25" ht="15" thickBot="1" x14ac:dyDescent="0.4">
      <c r="B15" s="241" t="s">
        <v>125</v>
      </c>
      <c r="C15" s="242"/>
      <c r="D15" s="242"/>
      <c r="E15" s="242"/>
      <c r="F15" s="242"/>
      <c r="G15" s="242"/>
      <c r="H15" s="242"/>
      <c r="I15" s="242"/>
      <c r="J15" s="242"/>
      <c r="K15" s="242"/>
      <c r="L15" s="242"/>
      <c r="M15" s="242"/>
      <c r="N15" s="242"/>
      <c r="O15" s="242"/>
      <c r="P15" s="96"/>
      <c r="Q15" s="178"/>
      <c r="R15" s="181"/>
      <c r="S15" s="178"/>
      <c r="T15" s="178"/>
      <c r="U15" s="178"/>
      <c r="V15" s="178"/>
      <c r="W15" s="178"/>
      <c r="X15" s="178"/>
      <c r="Y15" s="178"/>
    </row>
    <row r="16" spans="2:25" ht="15" thickBot="1" x14ac:dyDescent="0.4">
      <c r="B16" s="52" t="s">
        <v>124</v>
      </c>
      <c r="C16" s="54"/>
      <c r="D16" s="54"/>
      <c r="E16" s="54"/>
      <c r="F16" s="97"/>
      <c r="G16" s="72"/>
      <c r="H16" s="73"/>
      <c r="I16" s="73"/>
      <c r="J16" s="74"/>
      <c r="K16" s="74"/>
      <c r="L16" s="75"/>
      <c r="M16" s="52" t="s">
        <v>109</v>
      </c>
      <c r="N16" s="53"/>
      <c r="O16" s="54"/>
      <c r="P16" s="39"/>
      <c r="Q16" s="178"/>
      <c r="R16" s="181"/>
      <c r="S16" s="178"/>
      <c r="T16" s="178"/>
      <c r="U16" s="178"/>
      <c r="V16" s="178"/>
      <c r="W16" s="178"/>
      <c r="X16" s="178"/>
      <c r="Y16" s="178"/>
    </row>
    <row r="17" spans="2:64" ht="34.5" customHeight="1" x14ac:dyDescent="0.35">
      <c r="B17" s="68"/>
      <c r="C17" s="69"/>
      <c r="D17" s="69"/>
      <c r="G17" s="70"/>
      <c r="H17" s="70"/>
      <c r="I17" s="70"/>
      <c r="J17" s="70"/>
      <c r="K17" s="70"/>
      <c r="L17" s="70"/>
      <c r="M17" s="71"/>
      <c r="N17" s="71"/>
      <c r="O17" s="71"/>
      <c r="P17" s="76"/>
      <c r="Q17" s="178"/>
      <c r="R17" s="181"/>
      <c r="S17" s="178"/>
      <c r="T17" s="178"/>
      <c r="U17" s="178"/>
      <c r="V17" s="178"/>
      <c r="W17" s="178"/>
      <c r="X17" s="178"/>
      <c r="Y17" s="178"/>
      <c r="AU17" s="147" t="s">
        <v>132</v>
      </c>
      <c r="AV17" s="148" t="s">
        <v>142</v>
      </c>
      <c r="BL17" s="149" t="str">
        <f>IF($P$15="Yes",IF(E24&lt;=$P$16,0, ($AM$158/((-37.75347*LN($P$16))+194.87))-($AM$158/((-37.75347*LN(E24))+194.87))),"NOT PA5 ONE OPERATION")</f>
        <v>NOT PA5 ONE OPERATION</v>
      </c>
    </row>
    <row r="18" spans="2:64" ht="34.5" customHeight="1" x14ac:dyDescent="0.35">
      <c r="B18" s="78" t="str">
        <f>IF(P15="No",IF(P14="PA1","A =",IF(P14="PA3","A=","")),IF(P15="Yes","A=",""))</f>
        <v/>
      </c>
      <c r="C18" s="254" t="str">
        <f>IF(P15="No",IF(P14="PA1",ROUND(1267.2*((I10/9)+(I9*AI153/150)),2),IF(P14="PA3",ROUND(1267.2*((I10/9)+(I9*AI153/150)),2),"")),IF(P15="Yes",ROUND(1267.2*((I10/9)+(I9*AI153/150)),2),""))</f>
        <v/>
      </c>
      <c r="D18" s="254"/>
      <c r="E18" s="79"/>
      <c r="F18" s="80"/>
      <c r="G18" s="70"/>
      <c r="H18" s="70"/>
      <c r="I18" s="70"/>
      <c r="J18" s="70"/>
      <c r="K18" s="70"/>
      <c r="L18" s="70"/>
      <c r="M18" s="71"/>
      <c r="N18" s="71"/>
      <c r="O18" s="71"/>
      <c r="P18" s="76"/>
      <c r="Q18" s="178"/>
      <c r="R18" s="178"/>
      <c r="S18" s="178"/>
      <c r="T18" s="178"/>
      <c r="U18" s="178"/>
      <c r="V18" s="178"/>
      <c r="W18" s="178"/>
      <c r="X18" s="178"/>
      <c r="Y18" s="178"/>
      <c r="AU18" s="147" t="s">
        <v>136</v>
      </c>
      <c r="AV18" s="148" t="s">
        <v>141</v>
      </c>
      <c r="BL18" s="147" t="str">
        <f>IF($P$14="PA1",IF(E24&lt;$P$16,0,IF(E24&gt;170,_xlfn.CONCAT("-$",ROUND($C$18,2)," or CA"),($C$18/((-37.75347*LN($P$16))+194.87))-($C$18/((-37.75347*LN(E24))+194.87)))),"NOT PA1")</f>
        <v>NOT PA1</v>
      </c>
    </row>
    <row r="19" spans="2:64" ht="48.75" customHeight="1" thickBot="1" x14ac:dyDescent="0.4">
      <c r="B19" s="81"/>
      <c r="C19" s="82"/>
      <c r="D19" s="80"/>
      <c r="E19" s="70"/>
      <c r="F19" s="70"/>
      <c r="G19" s="70"/>
      <c r="J19" s="83"/>
      <c r="K19" s="83"/>
      <c r="L19" s="70"/>
      <c r="M19" s="71"/>
      <c r="N19" s="71"/>
      <c r="O19" s="71"/>
      <c r="P19" s="76"/>
      <c r="Q19" s="178"/>
      <c r="R19" s="181"/>
      <c r="S19" s="178"/>
      <c r="T19" s="178"/>
      <c r="U19" s="178"/>
      <c r="V19" s="178"/>
      <c r="W19" s="178"/>
      <c r="X19" s="178"/>
      <c r="Y19" s="178"/>
      <c r="AU19" s="147" t="s">
        <v>135</v>
      </c>
      <c r="AV19" s="148" t="s">
        <v>140</v>
      </c>
      <c r="BL19" s="147" t="str">
        <f>IF($P$14="PA2",IF(E24&lt;=120,0,IF(E24&gt;170,"Max Neg. Pay/CA",((E24-120)*-5))),"NOT PA2")</f>
        <v>NOT PA2</v>
      </c>
    </row>
    <row r="20" spans="2:64" ht="15" thickBot="1" x14ac:dyDescent="0.4">
      <c r="B20" s="224" t="s">
        <v>143</v>
      </c>
      <c r="C20" s="225"/>
      <c r="D20" s="225"/>
      <c r="E20" s="243"/>
      <c r="F20" s="243"/>
      <c r="G20" s="243"/>
      <c r="H20" s="243"/>
      <c r="I20" s="243"/>
      <c r="J20" s="243"/>
      <c r="K20" s="244"/>
      <c r="L20" s="84" t="s">
        <v>152</v>
      </c>
      <c r="M20" s="84"/>
      <c r="N20" s="84"/>
      <c r="O20" s="84"/>
      <c r="P20" s="172"/>
      <c r="Q20" s="178"/>
      <c r="R20" s="178"/>
      <c r="S20" s="178"/>
      <c r="T20" s="178"/>
      <c r="U20" s="178"/>
      <c r="V20" s="178"/>
      <c r="W20" s="178"/>
      <c r="X20" s="178"/>
      <c r="Y20" s="178"/>
      <c r="AU20" s="147" t="s">
        <v>134</v>
      </c>
      <c r="AV20" s="150" t="s">
        <v>139</v>
      </c>
      <c r="AW20" s="151"/>
      <c r="AX20" s="151"/>
      <c r="AY20" s="151"/>
      <c r="BL20" s="147" t="str">
        <f>IF($P$14="PA3",IF(E24&lt;=120,0,IF(E24&gt;170,_xlfn.CONCAT("-$",C18," or CA"),($C$18/((-37.75347*LN($P$16))+194.87))-($C$18/((-37.75347*LN(E24))+194.87)))),"NOT PA3")</f>
        <v>NOT PA3</v>
      </c>
    </row>
    <row r="21" spans="2:64" ht="15" thickBot="1" x14ac:dyDescent="0.4">
      <c r="B21" s="239" t="s">
        <v>145</v>
      </c>
      <c r="C21" s="240"/>
      <c r="D21" s="240"/>
      <c r="E21" s="240"/>
      <c r="F21" s="240"/>
      <c r="G21" s="240"/>
      <c r="H21" s="240"/>
      <c r="I21" s="236">
        <f>IF(SUM(F24:F56)+SUM(K24:K56)+SUM(P24:P56)=0,0,SUMIF(F24:F56,"&lt;0")+SUMIF(K24:K56,"&lt;0")+SUMIF(P24:P56,"&lt;0")-P20)</f>
        <v>0</v>
      </c>
      <c r="J21" s="236"/>
      <c r="K21" s="237" t="s">
        <v>147</v>
      </c>
      <c r="L21" s="238"/>
      <c r="M21" s="238"/>
      <c r="N21" s="238"/>
      <c r="O21" s="238"/>
      <c r="P21" s="85">
        <f>COUNTIF(F24:F56,"*CA*")+COUNTIF(K24:K56,"*CA*")+COUNTIF(P24:P56,"*CA*")</f>
        <v>0</v>
      </c>
      <c r="Q21" s="178"/>
      <c r="R21" s="178"/>
      <c r="S21" s="178"/>
      <c r="T21" s="178"/>
      <c r="U21" s="178"/>
      <c r="V21" s="178"/>
      <c r="W21" s="178"/>
      <c r="X21" s="178"/>
      <c r="Y21" s="178"/>
      <c r="AU21" s="147" t="s">
        <v>133</v>
      </c>
      <c r="AV21" s="152" t="s">
        <v>138</v>
      </c>
      <c r="AW21" s="151"/>
      <c r="AX21" s="151"/>
      <c r="AY21" s="151"/>
      <c r="BL21" s="147" t="str">
        <f>IF($P$14="PA4",IF(E24&lt;=$P$16,0,IF(E24&gt;$AT$147,"Max Neg. Pay/CA",((E24-$P$16)*(-1.25)))),"NOT PA4")</f>
        <v>NOT PA4</v>
      </c>
    </row>
    <row r="22" spans="2:64" ht="25.5" customHeight="1" thickBot="1" x14ac:dyDescent="0.4">
      <c r="B22" s="228" t="s">
        <v>153</v>
      </c>
      <c r="C22" s="229"/>
      <c r="D22" s="229"/>
      <c r="E22" s="229"/>
      <c r="F22" s="229"/>
      <c r="G22" s="230"/>
      <c r="H22" s="230"/>
      <c r="I22" s="230"/>
      <c r="J22" s="230"/>
      <c r="K22" s="230"/>
      <c r="L22" s="230"/>
      <c r="M22" s="230"/>
      <c r="N22" s="230"/>
      <c r="O22" s="230"/>
      <c r="P22" s="231"/>
      <c r="T22" s="178"/>
      <c r="U22" s="178"/>
      <c r="V22" s="178"/>
      <c r="W22" s="178"/>
      <c r="X22" s="178"/>
      <c r="Y22" s="178"/>
      <c r="AU22" s="147" t="s">
        <v>137</v>
      </c>
      <c r="AV22" s="153" t="s">
        <v>146</v>
      </c>
      <c r="AW22" s="151"/>
      <c r="AX22" s="151"/>
      <c r="AY22" s="151"/>
    </row>
    <row r="23" spans="2:64" ht="15" thickBot="1" x14ac:dyDescent="0.4">
      <c r="B23" s="86" t="s">
        <v>118</v>
      </c>
      <c r="C23" s="87" t="s">
        <v>128</v>
      </c>
      <c r="D23" s="87" t="s">
        <v>129</v>
      </c>
      <c r="E23" s="88" t="s">
        <v>131</v>
      </c>
      <c r="F23" s="89" t="s">
        <v>88</v>
      </c>
      <c r="G23" s="86" t="s">
        <v>118</v>
      </c>
      <c r="H23" s="87" t="s">
        <v>128</v>
      </c>
      <c r="I23" s="87" t="s">
        <v>130</v>
      </c>
      <c r="J23" s="90" t="s">
        <v>131</v>
      </c>
      <c r="K23" s="91" t="s">
        <v>88</v>
      </c>
      <c r="L23" s="86" t="s">
        <v>118</v>
      </c>
      <c r="M23" s="87" t="s">
        <v>128</v>
      </c>
      <c r="N23" s="87" t="s">
        <v>129</v>
      </c>
      <c r="O23" s="90" t="s">
        <v>131</v>
      </c>
      <c r="P23" s="91" t="s">
        <v>88</v>
      </c>
      <c r="T23" s="182"/>
      <c r="U23" s="175"/>
      <c r="V23" s="175">
        <v>101.366</v>
      </c>
      <c r="W23" s="175"/>
      <c r="X23" s="178"/>
      <c r="Y23" s="178"/>
    </row>
    <row r="24" spans="2:64" x14ac:dyDescent="0.35">
      <c r="B24" s="41"/>
      <c r="C24" s="44"/>
      <c r="D24" s="44"/>
      <c r="E24" s="42"/>
      <c r="F24" s="92"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43"/>
      <c r="H24" s="44"/>
      <c r="I24" s="44"/>
      <c r="J24" s="42"/>
      <c r="K24" s="93" t="str">
        <f>IF(OR(ISBLANK($I$9),ISBLANK($I$10),ISBLANK($I$11),ISBLANK($P$14),ISBLANK($P$15),ISBLANK($P$16),ISBLANK($F$16),ISBLANK(G24),ISBLANK(H24),ISBLANK(I24),ISBLANK(J24)),"",IF($P$15="Yes",IF(J24&lt;=$P$16,0, ROUND(($AM$158/((-37.75347*LN($P$16))+194.87))-($AM$158/((-37.75347*LN(J24))+194.87)),2)),IF($P$14="PA1",IF(J24&lt;$P$16,0,IF(J24&gt;170,_xlfn.CONCAT("-$",ROUND($C$18,2),"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43"/>
      <c r="M24" s="44"/>
      <c r="N24" s="44"/>
      <c r="O24" s="42"/>
      <c r="P24" s="93" t="str">
        <f>IF(OR(ISBLANK($I$9),ISBLANK($I$10),ISBLANK($I$11),ISBLANK($P$14),ISBLANK($P$15),ISBLANK($P$16),ISBLANK($F$16),ISBLANK(L24),ISBLANK(M24),ISBLANK(N24),ISBLANK(O24)),"",IF($P$15="Yes",IF(O24&lt;=$P$16,0, ROUND(($AM$158/((-37.75347*LN($P$16))+194.87))-($AM$158/((-37.75347*LN(O24))+194.87)),2)),IF($P$14="PA1",IF(O24&lt;$P$16,0,IF(O24&gt;170,_xlfn.CONCAT("-$",ROUND($C$18,2),"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108" t="str">
        <f>IF(OR(ISBLANK(C24),ISBLANK(D24)),"", IF((D24-C24)&lt;&gt;0.01,"Error: Lot Size is reported in lengths not equivalent to 0.01 mile",""))</f>
        <v/>
      </c>
      <c r="R24" s="108" t="str">
        <f>IF(OR(ISBLANK(H24),ISBLANK(I24)),"", IF((I24-H24)&lt;&gt;0.01,"Error: Lot Size is not reported in 0.01 mile lengths",""))</f>
        <v/>
      </c>
      <c r="S24" s="108" t="str">
        <f>IF(OR(ISBLANK(M24),ISBLANK(N24)),"", IF((N24-M24)&lt;&gt;0.01,"Error: Lot Size is not reported in 0.01 mile lengths",""))</f>
        <v/>
      </c>
      <c r="T24" s="175"/>
      <c r="U24" s="175"/>
      <c r="V24" s="175">
        <f>ROUND(V23,0)</f>
        <v>101</v>
      </c>
      <c r="W24" s="175"/>
      <c r="X24" s="178"/>
      <c r="Y24" s="178"/>
    </row>
    <row r="25" spans="2:64" x14ac:dyDescent="0.35">
      <c r="B25" s="98"/>
      <c r="C25" s="99"/>
      <c r="D25" s="99"/>
      <c r="E25" s="100"/>
      <c r="F25" s="94" t="str">
        <f t="shared" ref="F25:F56" si="0">IF(OR(ISBLANK($I$9),ISBLANK($I$10),ISBLANK($I$11),ISBLANK($P$14),ISBLANK($P$15),ISBLANK($P$16),ISBLANK($F$16),ISBLANK(B25),ISBLANK(C25),ISBLANK(D25),ISBLANK(E25)),"",IF($P$15="Yes",IF(E25&lt;=$P$16,0, ROUND(($AM$158/((-37.75347*LN($P$16))+194.87))-($AM$158/((-37.75347*LN(E25))+194.87)),2)),IF($P$14="PA1",IF(E25&lt;$P$16,0,IF(E25&gt;170,_xlfn.CONCAT("-$",ROUND($C$18,2),"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101"/>
      <c r="H25" s="99"/>
      <c r="I25" s="99"/>
      <c r="J25" s="100"/>
      <c r="K25" s="95" t="str">
        <f t="shared" ref="K25:K56" si="1">IF(OR(ISBLANK($I$9),ISBLANK($I$10),ISBLANK($I$11),ISBLANK($P$14),ISBLANK($P$15),ISBLANK($P$16),ISBLANK($F$16),ISBLANK(G25),ISBLANK(H25),ISBLANK(I25),ISBLANK(J25)),"",IF($P$15="Yes",IF(J25&lt;=$P$16,0, ROUND(($AM$158/((-37.75347*LN($P$16))+194.87))-($AM$158/((-37.75347*LN(J25))+194.87)),2)),IF($P$14="PA1",IF(J25&lt;$P$16,0,IF(J25&gt;170,_xlfn.CONCAT("-$",ROUND($C$18,2),"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101"/>
      <c r="M25" s="99"/>
      <c r="N25" s="99"/>
      <c r="O25" s="100"/>
      <c r="P25" s="95" t="str">
        <f t="shared" ref="P25:P56" si="2">IF(OR(ISBLANK($I$9),ISBLANK($I$10),ISBLANK($I$11),ISBLANK($P$14),ISBLANK($P$15),ISBLANK($P$16),ISBLANK($F$16),ISBLANK(L25),ISBLANK(M25),ISBLANK(N25),ISBLANK(O25)),"",IF($P$15="Yes",IF(O25&lt;=$P$16,0, ROUND(($AM$158/((-37.75347*LN($P$16))+194.87))-($AM$158/((-37.75347*LN(O25))+194.87)),2)),IF($P$14="PA1",IF(O25&lt;$P$16,0,IF(O25&gt;170,_xlfn.CONCAT("-$",ROUND($C$18,2),"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108" t="str">
        <f t="shared" ref="Q25:Q56" si="3">IF(OR(ISBLANK(C25),ISBLANK(D25)),"", IF((D25-C25)&lt;&gt;0.01,"Error: Lot Size is not reported in 0.01 mile lengths",""))</f>
        <v/>
      </c>
      <c r="R25" s="108" t="str">
        <f t="shared" ref="R25:R56" si="4">IF(OR(ISBLANK(H25),ISBLANK(I25)),"", IF((I25-H25)&lt;&gt;0.01,"Error: Lot Size is not reported in 0.01 mile lengths",""))</f>
        <v/>
      </c>
      <c r="S25" s="108" t="str">
        <f t="shared" ref="S25:S56" si="5">IF(OR(ISBLANK(M25),ISBLANK(N25)),"", IF((N25-M25)&lt;&gt;0.01,"Error: Lot Size is not reported in 0.01 mile lengths",""))</f>
        <v/>
      </c>
      <c r="T25" s="177"/>
      <c r="U25" s="176"/>
      <c r="V25" s="177"/>
      <c r="W25" s="177"/>
      <c r="X25" s="178"/>
      <c r="Y25" s="178"/>
      <c r="AU25" s="147" t="s">
        <v>179</v>
      </c>
    </row>
    <row r="26" spans="2:64" x14ac:dyDescent="0.35">
      <c r="B26" s="98"/>
      <c r="C26" s="99"/>
      <c r="D26" s="99"/>
      <c r="E26" s="100"/>
      <c r="F26" s="94" t="str">
        <f t="shared" si="0"/>
        <v/>
      </c>
      <c r="G26" s="101"/>
      <c r="H26" s="99"/>
      <c r="I26" s="99"/>
      <c r="J26" s="100"/>
      <c r="K26" s="95" t="str">
        <f t="shared" si="1"/>
        <v/>
      </c>
      <c r="L26" s="101"/>
      <c r="M26" s="99"/>
      <c r="N26" s="99"/>
      <c r="O26" s="100"/>
      <c r="P26" s="95" t="str">
        <f t="shared" si="2"/>
        <v/>
      </c>
      <c r="Q26" s="108" t="str">
        <f t="shared" si="3"/>
        <v/>
      </c>
      <c r="R26" s="108" t="str">
        <f t="shared" si="4"/>
        <v/>
      </c>
      <c r="S26" s="108" t="str">
        <f t="shared" si="5"/>
        <v/>
      </c>
      <c r="T26" s="178"/>
      <c r="U26" s="178"/>
      <c r="V26" s="178"/>
      <c r="W26" s="183"/>
      <c r="X26" s="183"/>
      <c r="Y26" s="178"/>
      <c r="AU26" s="147"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5">
      <c r="B27" s="98"/>
      <c r="C27" s="99"/>
      <c r="D27" s="99"/>
      <c r="E27" s="100"/>
      <c r="F27" s="94" t="str">
        <f t="shared" si="0"/>
        <v/>
      </c>
      <c r="G27" s="101"/>
      <c r="H27" s="99"/>
      <c r="I27" s="99"/>
      <c r="J27" s="100"/>
      <c r="K27" s="95" t="str">
        <f t="shared" si="1"/>
        <v/>
      </c>
      <c r="L27" s="101"/>
      <c r="M27" s="99"/>
      <c r="N27" s="99"/>
      <c r="O27" s="100"/>
      <c r="P27" s="95" t="str">
        <f t="shared" si="2"/>
        <v/>
      </c>
      <c r="Q27" s="108" t="str">
        <f t="shared" si="3"/>
        <v/>
      </c>
      <c r="R27" s="108" t="str">
        <f t="shared" si="4"/>
        <v/>
      </c>
      <c r="S27" s="108" t="str">
        <f t="shared" si="5"/>
        <v/>
      </c>
      <c r="T27" s="178"/>
      <c r="U27" s="178"/>
      <c r="V27" s="178"/>
      <c r="W27" s="184"/>
      <c r="X27" s="178"/>
      <c r="Y27" s="178"/>
      <c r="AU27" s="154" t="s">
        <v>148</v>
      </c>
    </row>
    <row r="28" spans="2:64" x14ac:dyDescent="0.35">
      <c r="B28" s="98"/>
      <c r="C28" s="99"/>
      <c r="D28" s="99"/>
      <c r="E28" s="100"/>
      <c r="F28" s="94" t="str">
        <f t="shared" si="0"/>
        <v/>
      </c>
      <c r="G28" s="101"/>
      <c r="H28" s="99"/>
      <c r="I28" s="99"/>
      <c r="J28" s="100"/>
      <c r="K28" s="95" t="str">
        <f t="shared" si="1"/>
        <v/>
      </c>
      <c r="L28" s="101"/>
      <c r="M28" s="99"/>
      <c r="N28" s="99"/>
      <c r="O28" s="100"/>
      <c r="P28" s="95" t="str">
        <f t="shared" si="2"/>
        <v/>
      </c>
      <c r="Q28" s="108" t="str">
        <f t="shared" si="3"/>
        <v/>
      </c>
      <c r="R28" s="108" t="str">
        <f t="shared" si="4"/>
        <v/>
      </c>
      <c r="S28" s="108" t="str">
        <f t="shared" si="5"/>
        <v/>
      </c>
      <c r="T28" s="178"/>
      <c r="U28" s="178"/>
      <c r="V28" s="178"/>
      <c r="W28" s="183"/>
      <c r="X28" s="178"/>
      <c r="Y28" s="178"/>
    </row>
    <row r="29" spans="2:64" x14ac:dyDescent="0.35">
      <c r="B29" s="98"/>
      <c r="C29" s="99"/>
      <c r="D29" s="99"/>
      <c r="E29" s="100"/>
      <c r="F29" s="94" t="str">
        <f t="shared" si="0"/>
        <v/>
      </c>
      <c r="G29" s="101"/>
      <c r="H29" s="99"/>
      <c r="I29" s="99"/>
      <c r="J29" s="100"/>
      <c r="K29" s="95" t="str">
        <f t="shared" si="1"/>
        <v/>
      </c>
      <c r="L29" s="101"/>
      <c r="M29" s="99"/>
      <c r="N29" s="99"/>
      <c r="O29" s="100"/>
      <c r="P29" s="95" t="str">
        <f t="shared" si="2"/>
        <v/>
      </c>
      <c r="Q29" s="108" t="str">
        <f t="shared" si="3"/>
        <v/>
      </c>
      <c r="R29" s="108" t="str">
        <f t="shared" si="4"/>
        <v/>
      </c>
      <c r="S29" s="108" t="str">
        <f t="shared" si="5"/>
        <v/>
      </c>
      <c r="T29" s="178"/>
      <c r="U29" s="179"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78"/>
      <c r="W29" s="178" t="str">
        <f>IF(P14="PA4","something","")</f>
        <v/>
      </c>
      <c r="X29" s="183"/>
      <c r="Y29" s="178"/>
      <c r="AA29" s="148"/>
    </row>
    <row r="30" spans="2:64" x14ac:dyDescent="0.35">
      <c r="B30" s="98"/>
      <c r="C30" s="99"/>
      <c r="D30" s="99"/>
      <c r="E30" s="100"/>
      <c r="F30" s="94" t="str">
        <f t="shared" si="0"/>
        <v/>
      </c>
      <c r="G30" s="101"/>
      <c r="H30" s="99"/>
      <c r="I30" s="99"/>
      <c r="J30" s="100"/>
      <c r="K30" s="95" t="str">
        <f t="shared" si="1"/>
        <v/>
      </c>
      <c r="L30" s="101"/>
      <c r="M30" s="99"/>
      <c r="N30" s="99"/>
      <c r="O30" s="100"/>
      <c r="P30" s="95" t="str">
        <f t="shared" si="2"/>
        <v/>
      </c>
      <c r="Q30" s="108" t="str">
        <f t="shared" si="3"/>
        <v/>
      </c>
      <c r="R30" s="108" t="str">
        <f t="shared" si="4"/>
        <v/>
      </c>
      <c r="S30" s="108" t="str">
        <f t="shared" si="5"/>
        <v/>
      </c>
      <c r="T30" s="178"/>
      <c r="U30" s="178"/>
      <c r="V30" s="178"/>
      <c r="W30" s="181"/>
      <c r="X30" s="178"/>
      <c r="Y30" s="178"/>
    </row>
    <row r="31" spans="2:64" x14ac:dyDescent="0.35">
      <c r="B31" s="98"/>
      <c r="C31" s="99"/>
      <c r="D31" s="99"/>
      <c r="E31" s="100"/>
      <c r="F31" s="94" t="str">
        <f t="shared" si="0"/>
        <v/>
      </c>
      <c r="G31" s="101"/>
      <c r="H31" s="99"/>
      <c r="I31" s="99"/>
      <c r="J31" s="100"/>
      <c r="K31" s="95" t="str">
        <f t="shared" si="1"/>
        <v/>
      </c>
      <c r="L31" s="101"/>
      <c r="M31" s="99"/>
      <c r="N31" s="99"/>
      <c r="O31" s="100"/>
      <c r="P31" s="95" t="str">
        <f t="shared" si="2"/>
        <v/>
      </c>
      <c r="Q31" s="108" t="str">
        <f t="shared" si="3"/>
        <v/>
      </c>
      <c r="R31" s="108" t="str">
        <f t="shared" si="4"/>
        <v/>
      </c>
      <c r="S31" s="108" t="str">
        <f t="shared" si="5"/>
        <v/>
      </c>
      <c r="T31" s="178"/>
      <c r="U31" s="178"/>
      <c r="V31" s="178"/>
      <c r="W31" s="178"/>
      <c r="X31" s="178"/>
      <c r="Y31" s="183"/>
      <c r="Z31" s="155"/>
    </row>
    <row r="32" spans="2:64" x14ac:dyDescent="0.35">
      <c r="B32" s="98"/>
      <c r="C32" s="99"/>
      <c r="D32" s="99"/>
      <c r="E32" s="100"/>
      <c r="F32" s="94" t="str">
        <f t="shared" si="0"/>
        <v/>
      </c>
      <c r="G32" s="101"/>
      <c r="H32" s="99"/>
      <c r="I32" s="99"/>
      <c r="J32" s="100"/>
      <c r="K32" s="95" t="str">
        <f t="shared" si="1"/>
        <v/>
      </c>
      <c r="L32" s="101"/>
      <c r="M32" s="99"/>
      <c r="N32" s="99"/>
      <c r="O32" s="100"/>
      <c r="P32" s="95" t="str">
        <f t="shared" si="2"/>
        <v/>
      </c>
      <c r="Q32" s="108" t="str">
        <f t="shared" si="3"/>
        <v/>
      </c>
      <c r="R32" s="108" t="str">
        <f t="shared" si="4"/>
        <v/>
      </c>
      <c r="S32" s="108" t="str">
        <f t="shared" si="5"/>
        <v/>
      </c>
      <c r="T32" s="178"/>
      <c r="U32" s="178"/>
      <c r="V32" s="178"/>
      <c r="W32" s="178"/>
      <c r="X32" s="178"/>
      <c r="Y32" s="178"/>
      <c r="AA32" s="148"/>
    </row>
    <row r="33" spans="2:25" x14ac:dyDescent="0.35">
      <c r="B33" s="98"/>
      <c r="C33" s="99"/>
      <c r="D33" s="99"/>
      <c r="E33" s="100"/>
      <c r="F33" s="94" t="str">
        <f t="shared" si="0"/>
        <v/>
      </c>
      <c r="G33" s="101"/>
      <c r="H33" s="99"/>
      <c r="I33" s="99"/>
      <c r="J33" s="100"/>
      <c r="K33" s="95" t="str">
        <f t="shared" si="1"/>
        <v/>
      </c>
      <c r="L33" s="101"/>
      <c r="M33" s="99"/>
      <c r="N33" s="99"/>
      <c r="O33" s="100"/>
      <c r="P33" s="95" t="str">
        <f t="shared" si="2"/>
        <v/>
      </c>
      <c r="Q33" s="108" t="str">
        <f t="shared" si="3"/>
        <v/>
      </c>
      <c r="R33" s="108" t="str">
        <f t="shared" si="4"/>
        <v/>
      </c>
      <c r="S33" s="108" t="str">
        <f t="shared" si="5"/>
        <v/>
      </c>
      <c r="T33" s="178"/>
      <c r="U33" s="178"/>
      <c r="V33" s="178"/>
      <c r="W33" s="185"/>
      <c r="X33" s="178"/>
      <c r="Y33" s="178"/>
    </row>
    <row r="34" spans="2:25" x14ac:dyDescent="0.35">
      <c r="B34" s="98"/>
      <c r="C34" s="99"/>
      <c r="D34" s="99"/>
      <c r="E34" s="100"/>
      <c r="F34" s="94" t="str">
        <f t="shared" si="0"/>
        <v/>
      </c>
      <c r="G34" s="101"/>
      <c r="H34" s="99"/>
      <c r="I34" s="99"/>
      <c r="J34" s="100"/>
      <c r="K34" s="95" t="str">
        <f t="shared" si="1"/>
        <v/>
      </c>
      <c r="L34" s="101"/>
      <c r="M34" s="99"/>
      <c r="N34" s="99"/>
      <c r="O34" s="100"/>
      <c r="P34" s="95" t="str">
        <f t="shared" si="2"/>
        <v/>
      </c>
      <c r="Q34" s="108" t="str">
        <f t="shared" si="3"/>
        <v/>
      </c>
      <c r="R34" s="108" t="str">
        <f t="shared" si="4"/>
        <v/>
      </c>
      <c r="S34" s="108" t="str">
        <f t="shared" si="5"/>
        <v/>
      </c>
      <c r="T34" s="178"/>
      <c r="U34" s="178"/>
      <c r="V34" s="178"/>
      <c r="W34" s="178"/>
      <c r="X34" s="178"/>
      <c r="Y34" s="178"/>
    </row>
    <row r="35" spans="2:25" x14ac:dyDescent="0.35">
      <c r="B35" s="98"/>
      <c r="C35" s="99"/>
      <c r="D35" s="99"/>
      <c r="E35" s="100"/>
      <c r="F35" s="94" t="str">
        <f t="shared" si="0"/>
        <v/>
      </c>
      <c r="G35" s="101"/>
      <c r="H35" s="99"/>
      <c r="I35" s="99"/>
      <c r="J35" s="100"/>
      <c r="K35" s="95" t="str">
        <f t="shared" si="1"/>
        <v/>
      </c>
      <c r="L35" s="101"/>
      <c r="M35" s="99"/>
      <c r="N35" s="99"/>
      <c r="O35" s="100"/>
      <c r="P35" s="95" t="str">
        <f t="shared" si="2"/>
        <v/>
      </c>
      <c r="Q35" s="108" t="str">
        <f t="shared" si="3"/>
        <v/>
      </c>
      <c r="R35" s="108" t="str">
        <f t="shared" si="4"/>
        <v/>
      </c>
      <c r="S35" s="108" t="str">
        <f t="shared" si="5"/>
        <v/>
      </c>
      <c r="T35" s="178"/>
      <c r="U35" s="178"/>
      <c r="V35" s="178"/>
      <c r="W35" s="178"/>
      <c r="X35" s="178"/>
      <c r="Y35" s="178"/>
    </row>
    <row r="36" spans="2:25" x14ac:dyDescent="0.35">
      <c r="B36" s="98"/>
      <c r="C36" s="99"/>
      <c r="D36" s="99"/>
      <c r="E36" s="100"/>
      <c r="F36" s="94" t="str">
        <f t="shared" si="0"/>
        <v/>
      </c>
      <c r="G36" s="101"/>
      <c r="H36" s="99"/>
      <c r="I36" s="99"/>
      <c r="J36" s="100"/>
      <c r="K36" s="95" t="str">
        <f t="shared" si="1"/>
        <v/>
      </c>
      <c r="L36" s="101"/>
      <c r="M36" s="99"/>
      <c r="N36" s="99"/>
      <c r="O36" s="100"/>
      <c r="P36" s="95" t="str">
        <f t="shared" si="2"/>
        <v/>
      </c>
      <c r="Q36" s="108" t="str">
        <f t="shared" si="3"/>
        <v/>
      </c>
      <c r="R36" s="108" t="str">
        <f t="shared" si="4"/>
        <v/>
      </c>
      <c r="S36" s="108" t="str">
        <f t="shared" si="5"/>
        <v/>
      </c>
      <c r="T36" s="178"/>
      <c r="U36" s="178"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78"/>
      <c r="W36" s="178"/>
      <c r="X36" s="178"/>
      <c r="Y36" s="178"/>
    </row>
    <row r="37" spans="2:25" x14ac:dyDescent="0.35">
      <c r="B37" s="98"/>
      <c r="C37" s="99"/>
      <c r="D37" s="99"/>
      <c r="E37" s="100"/>
      <c r="F37" s="94" t="str">
        <f t="shared" si="0"/>
        <v/>
      </c>
      <c r="G37" s="101"/>
      <c r="H37" s="99"/>
      <c r="I37" s="99"/>
      <c r="J37" s="100"/>
      <c r="K37" s="95" t="str">
        <f t="shared" si="1"/>
        <v/>
      </c>
      <c r="L37" s="101"/>
      <c r="M37" s="99"/>
      <c r="N37" s="99"/>
      <c r="O37" s="100"/>
      <c r="P37" s="95" t="str">
        <f t="shared" si="2"/>
        <v/>
      </c>
      <c r="Q37" s="108" t="str">
        <f t="shared" si="3"/>
        <v/>
      </c>
      <c r="R37" s="108" t="str">
        <f t="shared" si="4"/>
        <v/>
      </c>
      <c r="S37" s="108" t="str">
        <f t="shared" si="5"/>
        <v/>
      </c>
      <c r="T37" s="178"/>
      <c r="U37" s="178"/>
      <c r="V37" s="178"/>
      <c r="W37" s="178"/>
      <c r="X37" s="178"/>
      <c r="Y37" s="178"/>
    </row>
    <row r="38" spans="2:25" x14ac:dyDescent="0.35">
      <c r="B38" s="98"/>
      <c r="C38" s="99"/>
      <c r="D38" s="99"/>
      <c r="E38" s="100"/>
      <c r="F38" s="94" t="str">
        <f t="shared" si="0"/>
        <v/>
      </c>
      <c r="G38" s="101"/>
      <c r="H38" s="99"/>
      <c r="I38" s="99"/>
      <c r="J38" s="100"/>
      <c r="K38" s="95" t="str">
        <f t="shared" si="1"/>
        <v/>
      </c>
      <c r="L38" s="101"/>
      <c r="M38" s="99"/>
      <c r="N38" s="99"/>
      <c r="O38" s="100"/>
      <c r="P38" s="95" t="str">
        <f t="shared" si="2"/>
        <v/>
      </c>
      <c r="Q38" s="108" t="str">
        <f t="shared" si="3"/>
        <v/>
      </c>
      <c r="R38" s="108" t="str">
        <f t="shared" si="4"/>
        <v/>
      </c>
      <c r="S38" s="108" t="str">
        <f t="shared" si="5"/>
        <v/>
      </c>
      <c r="T38" s="178"/>
      <c r="U38" s="178"/>
      <c r="V38" s="178"/>
      <c r="W38" s="178"/>
      <c r="X38" s="178"/>
      <c r="Y38" s="178"/>
    </row>
    <row r="39" spans="2:25" x14ac:dyDescent="0.35">
      <c r="B39" s="98"/>
      <c r="C39" s="99"/>
      <c r="D39" s="99"/>
      <c r="E39" s="100"/>
      <c r="F39" s="94" t="str">
        <f t="shared" si="0"/>
        <v/>
      </c>
      <c r="G39" s="101"/>
      <c r="H39" s="99"/>
      <c r="I39" s="99"/>
      <c r="J39" s="100"/>
      <c r="K39" s="95" t="str">
        <f t="shared" si="1"/>
        <v/>
      </c>
      <c r="L39" s="101"/>
      <c r="M39" s="99"/>
      <c r="N39" s="99"/>
      <c r="O39" s="100"/>
      <c r="P39" s="95" t="str">
        <f t="shared" si="2"/>
        <v/>
      </c>
      <c r="Q39" s="108" t="str">
        <f t="shared" si="3"/>
        <v/>
      </c>
      <c r="R39" s="108" t="str">
        <f t="shared" si="4"/>
        <v/>
      </c>
      <c r="S39" s="108" t="str">
        <f t="shared" si="5"/>
        <v/>
      </c>
      <c r="T39" s="178"/>
      <c r="U39" s="178"/>
      <c r="V39" s="178"/>
      <c r="W39" s="178"/>
      <c r="X39" s="178"/>
      <c r="Y39" s="178"/>
    </row>
    <row r="40" spans="2:25" x14ac:dyDescent="0.35">
      <c r="B40" s="98"/>
      <c r="C40" s="99"/>
      <c r="D40" s="99"/>
      <c r="E40" s="100"/>
      <c r="F40" s="94" t="str">
        <f t="shared" si="0"/>
        <v/>
      </c>
      <c r="G40" s="101"/>
      <c r="H40" s="99"/>
      <c r="I40" s="99"/>
      <c r="J40" s="100"/>
      <c r="K40" s="95" t="str">
        <f t="shared" si="1"/>
        <v/>
      </c>
      <c r="L40" s="101"/>
      <c r="M40" s="99"/>
      <c r="N40" s="99"/>
      <c r="O40" s="100"/>
      <c r="P40" s="95" t="str">
        <f t="shared" si="2"/>
        <v/>
      </c>
      <c r="Q40" s="108" t="str">
        <f t="shared" si="3"/>
        <v/>
      </c>
      <c r="R40" s="108" t="str">
        <f t="shared" si="4"/>
        <v/>
      </c>
      <c r="S40" s="108" t="str">
        <f t="shared" si="5"/>
        <v/>
      </c>
      <c r="T40" s="178"/>
      <c r="U40" s="178"/>
      <c r="V40" s="178"/>
      <c r="W40" s="178"/>
      <c r="X40" s="178"/>
      <c r="Y40" s="178"/>
    </row>
    <row r="41" spans="2:25" x14ac:dyDescent="0.35">
      <c r="B41" s="98"/>
      <c r="C41" s="99"/>
      <c r="D41" s="99"/>
      <c r="E41" s="100"/>
      <c r="F41" s="94" t="str">
        <f t="shared" si="0"/>
        <v/>
      </c>
      <c r="G41" s="101"/>
      <c r="H41" s="99"/>
      <c r="I41" s="99"/>
      <c r="J41" s="100"/>
      <c r="K41" s="95" t="str">
        <f t="shared" si="1"/>
        <v/>
      </c>
      <c r="L41" s="101"/>
      <c r="M41" s="99"/>
      <c r="N41" s="99"/>
      <c r="O41" s="100"/>
      <c r="P41" s="95" t="str">
        <f t="shared" si="2"/>
        <v/>
      </c>
      <c r="Q41" s="108" t="str">
        <f t="shared" si="3"/>
        <v/>
      </c>
      <c r="R41" s="108" t="str">
        <f t="shared" si="4"/>
        <v/>
      </c>
      <c r="S41" s="108" t="str">
        <f t="shared" si="5"/>
        <v/>
      </c>
      <c r="T41" s="178"/>
      <c r="U41" s="178"/>
      <c r="V41" s="178"/>
      <c r="W41" s="178"/>
      <c r="X41" s="178"/>
      <c r="Y41" s="178"/>
    </row>
    <row r="42" spans="2:25" x14ac:dyDescent="0.35">
      <c r="B42" s="98"/>
      <c r="C42" s="99"/>
      <c r="D42" s="99"/>
      <c r="E42" s="100"/>
      <c r="F42" s="94" t="str">
        <f t="shared" si="0"/>
        <v/>
      </c>
      <c r="G42" s="101"/>
      <c r="H42" s="99"/>
      <c r="I42" s="99"/>
      <c r="J42" s="100"/>
      <c r="K42" s="95" t="str">
        <f t="shared" si="1"/>
        <v/>
      </c>
      <c r="L42" s="101"/>
      <c r="M42" s="99"/>
      <c r="N42" s="99"/>
      <c r="O42" s="100"/>
      <c r="P42" s="95" t="str">
        <f t="shared" si="2"/>
        <v/>
      </c>
      <c r="Q42" s="108" t="str">
        <f t="shared" si="3"/>
        <v/>
      </c>
      <c r="R42" s="108" t="str">
        <f t="shared" si="4"/>
        <v/>
      </c>
      <c r="S42" s="108" t="str">
        <f t="shared" si="5"/>
        <v/>
      </c>
      <c r="T42" s="178"/>
      <c r="U42" s="178"/>
      <c r="V42" s="178"/>
      <c r="W42" s="178"/>
      <c r="X42" s="178"/>
      <c r="Y42" s="178"/>
    </row>
    <row r="43" spans="2:25" x14ac:dyDescent="0.35">
      <c r="B43" s="98"/>
      <c r="C43" s="99"/>
      <c r="D43" s="99"/>
      <c r="E43" s="100"/>
      <c r="F43" s="94" t="str">
        <f t="shared" si="0"/>
        <v/>
      </c>
      <c r="G43" s="101"/>
      <c r="H43" s="99"/>
      <c r="I43" s="99"/>
      <c r="J43" s="100"/>
      <c r="K43" s="95" t="str">
        <f t="shared" si="1"/>
        <v/>
      </c>
      <c r="L43" s="101"/>
      <c r="M43" s="99"/>
      <c r="N43" s="99"/>
      <c r="O43" s="100"/>
      <c r="P43" s="95" t="str">
        <f t="shared" si="2"/>
        <v/>
      </c>
      <c r="Q43" s="108" t="str">
        <f t="shared" si="3"/>
        <v/>
      </c>
      <c r="R43" s="108" t="str">
        <f t="shared" si="4"/>
        <v/>
      </c>
      <c r="S43" s="108" t="str">
        <f t="shared" si="5"/>
        <v/>
      </c>
      <c r="T43" s="178"/>
      <c r="U43" s="178"/>
      <c r="V43" s="178"/>
      <c r="W43" s="178"/>
      <c r="X43" s="178"/>
      <c r="Y43" s="178"/>
    </row>
    <row r="44" spans="2:25" x14ac:dyDescent="0.35">
      <c r="B44" s="98"/>
      <c r="C44" s="99"/>
      <c r="D44" s="99"/>
      <c r="E44" s="100"/>
      <c r="F44" s="94" t="str">
        <f t="shared" si="0"/>
        <v/>
      </c>
      <c r="G44" s="101"/>
      <c r="H44" s="99"/>
      <c r="I44" s="99"/>
      <c r="J44" s="100"/>
      <c r="K44" s="95" t="str">
        <f t="shared" si="1"/>
        <v/>
      </c>
      <c r="L44" s="101"/>
      <c r="M44" s="99"/>
      <c r="N44" s="99"/>
      <c r="O44" s="100"/>
      <c r="P44" s="95" t="str">
        <f t="shared" si="2"/>
        <v/>
      </c>
      <c r="Q44" s="108" t="str">
        <f t="shared" si="3"/>
        <v/>
      </c>
      <c r="R44" s="108" t="str">
        <f t="shared" si="4"/>
        <v/>
      </c>
      <c r="S44" s="108" t="str">
        <f t="shared" si="5"/>
        <v/>
      </c>
      <c r="T44" s="178"/>
      <c r="U44" s="178"/>
      <c r="V44" s="178"/>
      <c r="W44" s="178"/>
      <c r="X44" s="178"/>
      <c r="Y44" s="178"/>
    </row>
    <row r="45" spans="2:25" x14ac:dyDescent="0.35">
      <c r="B45" s="98"/>
      <c r="C45" s="99"/>
      <c r="D45" s="99"/>
      <c r="E45" s="100"/>
      <c r="F45" s="94" t="str">
        <f t="shared" si="0"/>
        <v/>
      </c>
      <c r="G45" s="101"/>
      <c r="H45" s="99"/>
      <c r="I45" s="99"/>
      <c r="J45" s="100"/>
      <c r="K45" s="95" t="str">
        <f t="shared" si="1"/>
        <v/>
      </c>
      <c r="L45" s="101"/>
      <c r="M45" s="99"/>
      <c r="N45" s="99"/>
      <c r="O45" s="100"/>
      <c r="P45" s="95" t="str">
        <f t="shared" si="2"/>
        <v/>
      </c>
      <c r="Q45" s="108" t="str">
        <f t="shared" si="3"/>
        <v/>
      </c>
      <c r="R45" s="108" t="str">
        <f t="shared" si="4"/>
        <v/>
      </c>
      <c r="S45" s="108" t="str">
        <f t="shared" si="5"/>
        <v/>
      </c>
      <c r="T45" s="178"/>
      <c r="U45" s="178"/>
      <c r="V45" s="178"/>
      <c r="W45" s="178"/>
      <c r="X45" s="178"/>
      <c r="Y45" s="178"/>
    </row>
    <row r="46" spans="2:25" x14ac:dyDescent="0.35">
      <c r="B46" s="98"/>
      <c r="C46" s="99"/>
      <c r="D46" s="99"/>
      <c r="E46" s="100"/>
      <c r="F46" s="94" t="str">
        <f t="shared" si="0"/>
        <v/>
      </c>
      <c r="G46" s="101"/>
      <c r="H46" s="99"/>
      <c r="I46" s="99"/>
      <c r="J46" s="100"/>
      <c r="K46" s="95" t="str">
        <f t="shared" si="1"/>
        <v/>
      </c>
      <c r="L46" s="101"/>
      <c r="M46" s="99"/>
      <c r="N46" s="99"/>
      <c r="O46" s="100"/>
      <c r="P46" s="95" t="str">
        <f t="shared" si="2"/>
        <v/>
      </c>
      <c r="Q46" s="108" t="str">
        <f t="shared" si="3"/>
        <v/>
      </c>
      <c r="R46" s="108" t="str">
        <f t="shared" si="4"/>
        <v/>
      </c>
      <c r="S46" s="108" t="str">
        <f t="shared" si="5"/>
        <v/>
      </c>
      <c r="T46" s="178"/>
      <c r="U46" s="178"/>
      <c r="V46" s="178"/>
      <c r="W46" s="178"/>
      <c r="X46" s="178"/>
      <c r="Y46" s="178"/>
    </row>
    <row r="47" spans="2:25" x14ac:dyDescent="0.35">
      <c r="B47" s="98"/>
      <c r="C47" s="99"/>
      <c r="D47" s="99"/>
      <c r="E47" s="100"/>
      <c r="F47" s="94" t="str">
        <f t="shared" si="0"/>
        <v/>
      </c>
      <c r="G47" s="101"/>
      <c r="H47" s="99"/>
      <c r="I47" s="99"/>
      <c r="J47" s="100"/>
      <c r="K47" s="95" t="str">
        <f t="shared" si="1"/>
        <v/>
      </c>
      <c r="L47" s="101"/>
      <c r="M47" s="99"/>
      <c r="N47" s="99"/>
      <c r="O47" s="100"/>
      <c r="P47" s="95" t="str">
        <f t="shared" si="2"/>
        <v/>
      </c>
      <c r="Q47" s="108" t="str">
        <f t="shared" si="3"/>
        <v/>
      </c>
      <c r="R47" s="108" t="str">
        <f t="shared" si="4"/>
        <v/>
      </c>
      <c r="S47" s="108" t="str">
        <f t="shared" si="5"/>
        <v/>
      </c>
      <c r="T47" s="178"/>
      <c r="U47" s="178"/>
      <c r="V47" s="178"/>
      <c r="W47" s="178"/>
      <c r="X47" s="178"/>
      <c r="Y47" s="178"/>
    </row>
    <row r="48" spans="2:25" x14ac:dyDescent="0.35">
      <c r="B48" s="98"/>
      <c r="C48" s="99"/>
      <c r="D48" s="99"/>
      <c r="E48" s="100"/>
      <c r="F48" s="94" t="str">
        <f t="shared" si="0"/>
        <v/>
      </c>
      <c r="G48" s="101"/>
      <c r="H48" s="99"/>
      <c r="I48" s="99"/>
      <c r="J48" s="100"/>
      <c r="K48" s="95" t="str">
        <f t="shared" si="1"/>
        <v/>
      </c>
      <c r="L48" s="101"/>
      <c r="M48" s="99"/>
      <c r="N48" s="99"/>
      <c r="O48" s="100"/>
      <c r="P48" s="95" t="str">
        <f t="shared" si="2"/>
        <v/>
      </c>
      <c r="Q48" s="108" t="str">
        <f t="shared" si="3"/>
        <v/>
      </c>
      <c r="R48" s="108" t="str">
        <f t="shared" si="4"/>
        <v/>
      </c>
      <c r="S48" s="108" t="str">
        <f t="shared" si="5"/>
        <v/>
      </c>
      <c r="T48" s="178"/>
      <c r="U48" s="178"/>
      <c r="V48" s="178"/>
      <c r="W48" s="178"/>
      <c r="X48" s="178"/>
      <c r="Y48" s="178"/>
    </row>
    <row r="49" spans="2:25" x14ac:dyDescent="0.35">
      <c r="B49" s="98"/>
      <c r="C49" s="99"/>
      <c r="D49" s="99"/>
      <c r="E49" s="100"/>
      <c r="F49" s="94" t="str">
        <f t="shared" si="0"/>
        <v/>
      </c>
      <c r="G49" s="101"/>
      <c r="H49" s="99"/>
      <c r="I49" s="99"/>
      <c r="J49" s="100"/>
      <c r="K49" s="95" t="str">
        <f t="shared" si="1"/>
        <v/>
      </c>
      <c r="L49" s="101"/>
      <c r="M49" s="99"/>
      <c r="N49" s="99"/>
      <c r="O49" s="100"/>
      <c r="P49" s="95" t="str">
        <f t="shared" si="2"/>
        <v/>
      </c>
      <c r="Q49" s="108" t="str">
        <f t="shared" si="3"/>
        <v/>
      </c>
      <c r="R49" s="108" t="str">
        <f t="shared" si="4"/>
        <v/>
      </c>
      <c r="S49" s="108" t="str">
        <f t="shared" si="5"/>
        <v/>
      </c>
      <c r="T49" s="178"/>
      <c r="U49" s="178"/>
      <c r="V49" s="178"/>
      <c r="W49" s="178"/>
      <c r="X49" s="178"/>
      <c r="Y49" s="178"/>
    </row>
    <row r="50" spans="2:25" x14ac:dyDescent="0.35">
      <c r="B50" s="98"/>
      <c r="C50" s="99"/>
      <c r="D50" s="99"/>
      <c r="E50" s="100"/>
      <c r="F50" s="94" t="str">
        <f t="shared" si="0"/>
        <v/>
      </c>
      <c r="G50" s="101"/>
      <c r="H50" s="99"/>
      <c r="I50" s="99"/>
      <c r="J50" s="100"/>
      <c r="K50" s="95" t="str">
        <f t="shared" si="1"/>
        <v/>
      </c>
      <c r="L50" s="101"/>
      <c r="M50" s="99"/>
      <c r="N50" s="99"/>
      <c r="O50" s="100"/>
      <c r="P50" s="95" t="str">
        <f t="shared" si="2"/>
        <v/>
      </c>
      <c r="Q50" s="108" t="str">
        <f t="shared" si="3"/>
        <v/>
      </c>
      <c r="R50" s="108" t="str">
        <f t="shared" si="4"/>
        <v/>
      </c>
      <c r="S50" s="108" t="str">
        <f t="shared" si="5"/>
        <v/>
      </c>
      <c r="T50" s="178"/>
      <c r="U50" s="178"/>
      <c r="V50" s="178"/>
      <c r="W50" s="178"/>
      <c r="X50" s="178"/>
      <c r="Y50" s="178"/>
    </row>
    <row r="51" spans="2:25" x14ac:dyDescent="0.35">
      <c r="B51" s="98"/>
      <c r="C51" s="99"/>
      <c r="D51" s="99"/>
      <c r="E51" s="100"/>
      <c r="F51" s="94" t="str">
        <f t="shared" si="0"/>
        <v/>
      </c>
      <c r="G51" s="101"/>
      <c r="H51" s="99"/>
      <c r="I51" s="99"/>
      <c r="J51" s="100"/>
      <c r="K51" s="95" t="str">
        <f t="shared" si="1"/>
        <v/>
      </c>
      <c r="L51" s="101"/>
      <c r="M51" s="99"/>
      <c r="N51" s="99"/>
      <c r="O51" s="100"/>
      <c r="P51" s="95" t="str">
        <f t="shared" si="2"/>
        <v/>
      </c>
      <c r="Q51" s="108" t="str">
        <f t="shared" si="3"/>
        <v/>
      </c>
      <c r="R51" s="108" t="str">
        <f t="shared" si="4"/>
        <v/>
      </c>
      <c r="S51" s="108" t="str">
        <f t="shared" si="5"/>
        <v/>
      </c>
      <c r="T51" s="178"/>
      <c r="U51" s="178"/>
      <c r="V51" s="178"/>
      <c r="W51" s="178"/>
      <c r="X51" s="178"/>
      <c r="Y51" s="178"/>
    </row>
    <row r="52" spans="2:25" x14ac:dyDescent="0.35">
      <c r="B52" s="98"/>
      <c r="C52" s="99"/>
      <c r="D52" s="99"/>
      <c r="E52" s="100"/>
      <c r="F52" s="94" t="str">
        <f t="shared" si="0"/>
        <v/>
      </c>
      <c r="G52" s="101"/>
      <c r="H52" s="99"/>
      <c r="I52" s="99"/>
      <c r="J52" s="100"/>
      <c r="K52" s="95" t="str">
        <f t="shared" si="1"/>
        <v/>
      </c>
      <c r="L52" s="101"/>
      <c r="M52" s="99"/>
      <c r="N52" s="99"/>
      <c r="O52" s="100"/>
      <c r="P52" s="95" t="str">
        <f t="shared" si="2"/>
        <v/>
      </c>
      <c r="Q52" s="108" t="str">
        <f t="shared" si="3"/>
        <v/>
      </c>
      <c r="R52" s="108" t="str">
        <f t="shared" si="4"/>
        <v/>
      </c>
      <c r="S52" s="108" t="str">
        <f t="shared" si="5"/>
        <v/>
      </c>
      <c r="T52" s="178"/>
      <c r="U52" s="178"/>
      <c r="V52" s="178"/>
      <c r="W52" s="178"/>
      <c r="X52" s="178"/>
      <c r="Y52" s="178"/>
    </row>
    <row r="53" spans="2:25" x14ac:dyDescent="0.35">
      <c r="B53" s="98"/>
      <c r="C53" s="99"/>
      <c r="D53" s="99"/>
      <c r="E53" s="100"/>
      <c r="F53" s="94" t="str">
        <f t="shared" si="0"/>
        <v/>
      </c>
      <c r="G53" s="101"/>
      <c r="H53" s="99"/>
      <c r="I53" s="99"/>
      <c r="J53" s="100"/>
      <c r="K53" s="95" t="str">
        <f t="shared" si="1"/>
        <v/>
      </c>
      <c r="L53" s="101"/>
      <c r="M53" s="99"/>
      <c r="N53" s="99"/>
      <c r="O53" s="100"/>
      <c r="P53" s="95" t="str">
        <f t="shared" si="2"/>
        <v/>
      </c>
      <c r="Q53" s="108" t="str">
        <f t="shared" si="3"/>
        <v/>
      </c>
      <c r="R53" s="108" t="str">
        <f t="shared" si="4"/>
        <v/>
      </c>
      <c r="S53" s="108" t="str">
        <f t="shared" si="5"/>
        <v/>
      </c>
      <c r="T53" s="178"/>
      <c r="U53" s="178"/>
      <c r="V53" s="178"/>
      <c r="W53" s="178"/>
      <c r="X53" s="178"/>
      <c r="Y53" s="178"/>
    </row>
    <row r="54" spans="2:25" x14ac:dyDescent="0.35">
      <c r="B54" s="98"/>
      <c r="C54" s="99"/>
      <c r="D54" s="99"/>
      <c r="E54" s="100"/>
      <c r="F54" s="94" t="str">
        <f t="shared" si="0"/>
        <v/>
      </c>
      <c r="G54" s="101"/>
      <c r="H54" s="99"/>
      <c r="I54" s="99"/>
      <c r="J54" s="100"/>
      <c r="K54" s="95" t="str">
        <f t="shared" si="1"/>
        <v/>
      </c>
      <c r="L54" s="101"/>
      <c r="M54" s="99"/>
      <c r="N54" s="99"/>
      <c r="O54" s="100"/>
      <c r="P54" s="95" t="str">
        <f t="shared" si="2"/>
        <v/>
      </c>
      <c r="Q54" s="108" t="str">
        <f t="shared" si="3"/>
        <v/>
      </c>
      <c r="R54" s="108" t="str">
        <f t="shared" si="4"/>
        <v/>
      </c>
      <c r="S54" s="108" t="str">
        <f t="shared" si="5"/>
        <v/>
      </c>
      <c r="T54" s="178"/>
      <c r="U54" s="178"/>
      <c r="V54" s="178"/>
      <c r="W54" s="178"/>
      <c r="X54" s="178"/>
      <c r="Y54" s="178"/>
    </row>
    <row r="55" spans="2:25" x14ac:dyDescent="0.35">
      <c r="B55" s="98"/>
      <c r="C55" s="99"/>
      <c r="D55" s="99"/>
      <c r="E55" s="100"/>
      <c r="F55" s="94" t="str">
        <f t="shared" si="0"/>
        <v/>
      </c>
      <c r="G55" s="101"/>
      <c r="H55" s="99"/>
      <c r="I55" s="99"/>
      <c r="J55" s="100"/>
      <c r="K55" s="95" t="str">
        <f t="shared" si="1"/>
        <v/>
      </c>
      <c r="L55" s="101"/>
      <c r="M55" s="99"/>
      <c r="N55" s="99"/>
      <c r="O55" s="100"/>
      <c r="P55" s="95" t="str">
        <f t="shared" si="2"/>
        <v/>
      </c>
      <c r="Q55" s="108" t="str">
        <f t="shared" si="3"/>
        <v/>
      </c>
      <c r="R55" s="108" t="str">
        <f t="shared" si="4"/>
        <v/>
      </c>
      <c r="S55" s="108" t="str">
        <f t="shared" si="5"/>
        <v/>
      </c>
      <c r="T55" s="178"/>
      <c r="U55" s="178"/>
      <c r="V55" s="178"/>
      <c r="W55" s="178"/>
      <c r="X55" s="178"/>
      <c r="Y55" s="178"/>
    </row>
    <row r="56" spans="2:25" ht="15" thickBot="1" x14ac:dyDescent="0.4">
      <c r="B56" s="102"/>
      <c r="C56" s="103"/>
      <c r="D56" s="103"/>
      <c r="E56" s="104"/>
      <c r="F56" s="105" t="str">
        <f t="shared" si="0"/>
        <v/>
      </c>
      <c r="G56" s="106"/>
      <c r="H56" s="103"/>
      <c r="I56" s="103"/>
      <c r="J56" s="104"/>
      <c r="K56" s="107" t="str">
        <f t="shared" si="1"/>
        <v/>
      </c>
      <c r="L56" s="106"/>
      <c r="M56" s="103"/>
      <c r="N56" s="103"/>
      <c r="O56" s="104"/>
      <c r="P56" s="107" t="str">
        <f t="shared" si="2"/>
        <v/>
      </c>
      <c r="Q56" s="108" t="str">
        <f t="shared" si="3"/>
        <v/>
      </c>
      <c r="R56" s="108" t="str">
        <f t="shared" si="4"/>
        <v/>
      </c>
      <c r="S56" s="108" t="str">
        <f t="shared" si="5"/>
        <v/>
      </c>
      <c r="T56" s="178"/>
      <c r="U56" s="178"/>
      <c r="V56" s="178"/>
      <c r="W56" s="178"/>
      <c r="X56" s="178"/>
      <c r="Y56" s="178"/>
    </row>
    <row r="57" spans="2:25" ht="15" thickBot="1" x14ac:dyDescent="0.4">
      <c r="B57" s="110" t="s">
        <v>156</v>
      </c>
      <c r="C57" s="111"/>
      <c r="D57" s="245" t="str">
        <f>IF(OR(ISBLANK(B24),ISBLANK(C24),ISBLANK(D24),ISBLANK(E24)),"",ROUND(AVERAGE(E24:E56,J24:J56,O24:O56),0))</f>
        <v/>
      </c>
      <c r="E57" s="245"/>
      <c r="F57" s="246"/>
      <c r="G57" s="221" t="s">
        <v>154</v>
      </c>
      <c r="H57" s="222"/>
      <c r="I57" s="222"/>
      <c r="J57" s="222"/>
      <c r="K57" s="173" t="str">
        <f>IF(OR(ISBLANK(B24),ISBLANK(C24),ISBLANK(D24),ISBLANK(E24),ISBLANK(P16)),"",COUNTIF(E24:E56,"&gt;"&amp;P16)+COUNTIF(J24:J56,"&gt;"&amp;P16)+COUNTIF(O24:O56,"&gt;"&amp;P16))</f>
        <v/>
      </c>
      <c r="L57" s="221" t="s">
        <v>155</v>
      </c>
      <c r="M57" s="222"/>
      <c r="N57" s="222"/>
      <c r="O57" s="222"/>
      <c r="P57" s="174" t="str">
        <f>IF(OR(ISBLANK(B24),ISBLANK(C24),ISBLANK(D24),ISBLANK(E24),ISBLANK(P16)),"",COUNTIF(E24:E56,"&lt;="&amp;P16)+COUNTIF(J24:J56,"&lt;="&amp;P16)+COUNTIF(O24:O56,"&lt;="&amp;P16))</f>
        <v/>
      </c>
      <c r="Q57" s="108"/>
      <c r="R57" s="108"/>
      <c r="S57" s="108"/>
      <c r="T57" s="178"/>
      <c r="U57" s="178"/>
      <c r="V57" s="178"/>
      <c r="W57" s="178"/>
      <c r="X57" s="178"/>
      <c r="Y57" s="178"/>
    </row>
    <row r="58" spans="2:25" x14ac:dyDescent="0.35">
      <c r="T58" s="178"/>
      <c r="U58" s="178"/>
      <c r="V58" s="178"/>
      <c r="W58" s="178"/>
      <c r="X58" s="178"/>
      <c r="Y58" s="178"/>
    </row>
    <row r="59" spans="2:25" x14ac:dyDescent="0.35">
      <c r="R59" s="109"/>
      <c r="T59" s="178"/>
      <c r="U59" s="178"/>
      <c r="V59" s="178"/>
      <c r="W59" s="178"/>
      <c r="X59" s="178"/>
      <c r="Y59" s="178"/>
    </row>
    <row r="60" spans="2:25" x14ac:dyDescent="0.35">
      <c r="T60" s="178"/>
      <c r="U60" s="178"/>
      <c r="V60" s="178"/>
      <c r="W60" s="178"/>
      <c r="X60" s="178"/>
      <c r="Y60" s="178"/>
    </row>
    <row r="61" spans="2:25" x14ac:dyDescent="0.35">
      <c r="T61" s="178"/>
      <c r="U61" s="178"/>
      <c r="V61" s="178"/>
      <c r="W61" s="178"/>
      <c r="X61" s="178"/>
      <c r="Y61" s="178"/>
    </row>
    <row r="62" spans="2:25" x14ac:dyDescent="0.35">
      <c r="T62" s="178"/>
      <c r="U62" s="178"/>
      <c r="V62" s="178"/>
      <c r="W62" s="178"/>
      <c r="X62" s="178"/>
      <c r="Y62" s="178"/>
    </row>
    <row r="63" spans="2:25" x14ac:dyDescent="0.35">
      <c r="T63" s="178"/>
      <c r="U63" s="178"/>
      <c r="V63" s="178"/>
      <c r="W63" s="178"/>
      <c r="X63" s="178"/>
      <c r="Y63" s="178"/>
    </row>
    <row r="64" spans="2:25" x14ac:dyDescent="0.35">
      <c r="T64" s="178"/>
      <c r="U64" s="178"/>
      <c r="V64" s="178"/>
      <c r="W64" s="178"/>
      <c r="X64" s="178"/>
      <c r="Y64" s="178"/>
    </row>
    <row r="65" spans="20:25" x14ac:dyDescent="0.35">
      <c r="T65" s="178"/>
      <c r="U65" s="178"/>
      <c r="V65" s="178"/>
      <c r="W65" s="178"/>
      <c r="X65" s="178"/>
      <c r="Y65" s="178"/>
    </row>
    <row r="66" spans="20:25" x14ac:dyDescent="0.35">
      <c r="T66" s="178"/>
      <c r="U66" s="178"/>
      <c r="V66" s="178"/>
      <c r="W66" s="178"/>
      <c r="X66" s="178"/>
      <c r="Y66" s="178"/>
    </row>
    <row r="67" spans="20:25" x14ac:dyDescent="0.35">
      <c r="T67" s="178"/>
      <c r="U67" s="178"/>
      <c r="V67" s="178"/>
      <c r="W67" s="178"/>
      <c r="X67" s="178"/>
      <c r="Y67" s="178"/>
    </row>
    <row r="68" spans="20:25" x14ac:dyDescent="0.35">
      <c r="T68" s="178"/>
      <c r="U68" s="178"/>
      <c r="V68" s="178"/>
      <c r="W68" s="178"/>
      <c r="X68" s="178"/>
      <c r="Y68" s="178"/>
    </row>
    <row r="144" ht="15" thickBot="1" x14ac:dyDescent="0.4"/>
    <row r="145" spans="34:46" ht="15.5" thickTop="1" thickBot="1" x14ac:dyDescent="0.4">
      <c r="AI145" s="223" t="s">
        <v>90</v>
      </c>
      <c r="AJ145" s="223"/>
    </row>
    <row r="146" spans="34:46" ht="15" thickBot="1" x14ac:dyDescent="0.4">
      <c r="AI146" s="156" t="s">
        <v>91</v>
      </c>
      <c r="AJ146" s="157" t="s">
        <v>92</v>
      </c>
    </row>
    <row r="147" spans="34:46" x14ac:dyDescent="0.35">
      <c r="AI147" s="158" t="s">
        <v>93</v>
      </c>
      <c r="AJ147" s="159">
        <v>60</v>
      </c>
      <c r="AS147" s="147" t="str">
        <f>IF($P$14="PA4",$P$16+80,"NOT PA4")</f>
        <v>NOT PA4</v>
      </c>
      <c r="AT147" s="147" t="str">
        <f>IF(P14="PA4",IF($AS$147&gt;=$AS$148,$AS$147,$AS$148),"NOT PA4")</f>
        <v>NOT PA4</v>
      </c>
    </row>
    <row r="148" spans="34:46" x14ac:dyDescent="0.35">
      <c r="AI148" s="158" t="s">
        <v>94</v>
      </c>
      <c r="AJ148" s="159">
        <v>70</v>
      </c>
      <c r="AS148" s="147" t="str">
        <f>IF($P$14="PA4",170,"NOT PA4")</f>
        <v>NOT PA4</v>
      </c>
    </row>
    <row r="149" spans="34:46" x14ac:dyDescent="0.35">
      <c r="AI149" s="158" t="s">
        <v>97</v>
      </c>
      <c r="AJ149" s="159">
        <v>80</v>
      </c>
    </row>
    <row r="150" spans="34:46" ht="15" thickBot="1" x14ac:dyDescent="0.4">
      <c r="AI150" s="160" t="s">
        <v>95</v>
      </c>
      <c r="AJ150" s="161">
        <v>250</v>
      </c>
    </row>
    <row r="151" spans="34:46" ht="15" thickTop="1" x14ac:dyDescent="0.35">
      <c r="AH151" s="162" t="s">
        <v>101</v>
      </c>
      <c r="AI151" s="163" t="e">
        <f>VLOOKUP(D8,AI147:AJ150,2,FALSE)</f>
        <v>#N/A</v>
      </c>
    </row>
    <row r="152" spans="34:46" x14ac:dyDescent="0.35">
      <c r="AH152" s="162" t="s">
        <v>98</v>
      </c>
      <c r="AI152" s="147" t="e">
        <f>IF(I11&gt;=AI151,"No","Yes")</f>
        <v>#N/A</v>
      </c>
    </row>
    <row r="153" spans="34:46" x14ac:dyDescent="0.35">
      <c r="AH153" s="162" t="s">
        <v>102</v>
      </c>
      <c r="AI153" s="163" t="e">
        <f>IF(I11&gt;=AI151,I11,AI151)</f>
        <v>#N/A</v>
      </c>
    </row>
    <row r="155" spans="34:46" x14ac:dyDescent="0.35">
      <c r="AH155" s="162" t="s">
        <v>27</v>
      </c>
    </row>
    <row r="156" spans="34:46" x14ac:dyDescent="0.35">
      <c r="AH156" s="162" t="s">
        <v>28</v>
      </c>
    </row>
    <row r="158" spans="34:46" x14ac:dyDescent="0.35">
      <c r="AM158" s="155" t="e">
        <f>ROUND(1267.2*((I10/9)+(I9*AI153/150)),2)</f>
        <v>#N/A</v>
      </c>
    </row>
    <row r="159" spans="34:46" x14ac:dyDescent="0.35">
      <c r="AH159" s="164" t="s">
        <v>18</v>
      </c>
      <c r="AI159" s="147" t="s">
        <v>104</v>
      </c>
    </row>
    <row r="160" spans="34:46" x14ac:dyDescent="0.35">
      <c r="AH160" s="164" t="s">
        <v>19</v>
      </c>
      <c r="AI160" s="147" t="s">
        <v>105</v>
      </c>
      <c r="AO160" s="147" t="str">
        <f>IF(P15="Yes","PAEfive",IF(P14="PA1","PAEone",IF(P14="PA2","PAEtwo",IF(P14="PA3","PAEthree",IF(P14="PA4","PAEfour","PAEempty")))))</f>
        <v>PAEempty</v>
      </c>
      <c r="AP160" s="147" t="str">
        <f>IF(P15="Yes","Afive",IF(P14="PA1","Aone",IF(P14="PA2","Atwo",IF(P14="PA3","Athree",IF(P14="PA4","Afour","")))))</f>
        <v/>
      </c>
    </row>
    <row r="161" spans="34:46" x14ac:dyDescent="0.35">
      <c r="AH161" s="164" t="s">
        <v>20</v>
      </c>
      <c r="AI161" s="147" t="s">
        <v>106</v>
      </c>
    </row>
    <row r="162" spans="34:46" x14ac:dyDescent="0.35">
      <c r="AH162" s="164" t="s">
        <v>21</v>
      </c>
      <c r="AI162" s="147" t="s">
        <v>107</v>
      </c>
      <c r="AP162" s="147" t="s">
        <v>150</v>
      </c>
    </row>
    <row r="163" spans="34:46" ht="55" customHeight="1" x14ac:dyDescent="0.35">
      <c r="AP163" s="147" t="s">
        <v>110</v>
      </c>
    </row>
    <row r="164" spans="34:46" ht="45" customHeight="1" x14ac:dyDescent="0.35">
      <c r="AP164" s="147" t="s">
        <v>112</v>
      </c>
    </row>
    <row r="165" spans="34:46" ht="47.5" customHeight="1" x14ac:dyDescent="0.35">
      <c r="AL165" s="147" t="s">
        <v>111</v>
      </c>
      <c r="AP165" s="147" t="s">
        <v>113</v>
      </c>
    </row>
    <row r="166" spans="34:46" ht="51.65" customHeight="1" x14ac:dyDescent="0.35">
      <c r="AL166" s="147" t="s">
        <v>115</v>
      </c>
      <c r="AP166" s="147" t="s">
        <v>114</v>
      </c>
    </row>
    <row r="167" spans="34:46" ht="45" customHeight="1" x14ac:dyDescent="0.35">
      <c r="AL167" s="147" t="s">
        <v>116</v>
      </c>
      <c r="AP167" s="147" t="s">
        <v>126</v>
      </c>
    </row>
    <row r="168" spans="34:46" x14ac:dyDescent="0.35">
      <c r="AL168" s="147" t="s">
        <v>117</v>
      </c>
    </row>
    <row r="169" spans="34:46" ht="47.5" customHeight="1" x14ac:dyDescent="0.35">
      <c r="AL169" s="147" t="s">
        <v>127</v>
      </c>
      <c r="AS169" s="165" t="str">
        <f>IF(P15="Yes","payequationfive",IF(P14="PA1","payequationone",IF(P14="PA2","payequationtwo",IF(P14="PA3","payequationthree",IF(P14="PA4","payequationfour","")))))</f>
        <v/>
      </c>
    </row>
    <row r="170" spans="34:46" x14ac:dyDescent="0.35">
      <c r="AS170" s="165"/>
    </row>
    <row r="171" spans="34:46" ht="54" customHeight="1" x14ac:dyDescent="0.35">
      <c r="AS171" s="165" t="s">
        <v>119</v>
      </c>
      <c r="AT171" s="166"/>
    </row>
    <row r="172" spans="34:46" ht="54" customHeight="1" x14ac:dyDescent="0.35">
      <c r="AS172" s="165" t="s">
        <v>120</v>
      </c>
    </row>
    <row r="173" spans="34:46" ht="54" customHeight="1" x14ac:dyDescent="0.35">
      <c r="AS173" s="165" t="s">
        <v>121</v>
      </c>
    </row>
    <row r="174" spans="34:46" ht="54" customHeight="1" x14ac:dyDescent="0.35">
      <c r="AS174" s="165" t="s">
        <v>122</v>
      </c>
    </row>
    <row r="175" spans="34:46" ht="54" customHeight="1" x14ac:dyDescent="0.35">
      <c r="AS175" s="165" t="s">
        <v>123</v>
      </c>
    </row>
  </sheetData>
  <sheetProtection algorithmName="SHA-512" hashValue="E0QkyO+3vFniUZkTbwNY39tsEB2pXySyemu+as/YcFWqYARJhCkDR2XHnk7Z6jd3cROaHER0gWU5Q37RIQWGUA==" saltValue="B0lith/VK9iU9b2l2zMBaQ==" spinCount="100000" sheet="1" objects="1" scenarios="1" selectLockedCells="1"/>
  <mergeCells count="32">
    <mergeCell ref="B3:P3"/>
    <mergeCell ref="C4:P4"/>
    <mergeCell ref="C5:F5"/>
    <mergeCell ref="H5:I5"/>
    <mergeCell ref="K5:L5"/>
    <mergeCell ref="N5:P5"/>
    <mergeCell ref="B13:P13"/>
    <mergeCell ref="E6:P6"/>
    <mergeCell ref="B7:C7"/>
    <mergeCell ref="E7:F7"/>
    <mergeCell ref="G7:J7"/>
    <mergeCell ref="K7:L7"/>
    <mergeCell ref="M7:P7"/>
    <mergeCell ref="B8:C8"/>
    <mergeCell ref="D8:P8"/>
    <mergeCell ref="B9:H9"/>
    <mergeCell ref="B10:H10"/>
    <mergeCell ref="B11:H11"/>
    <mergeCell ref="E14:L14"/>
    <mergeCell ref="M14:O14"/>
    <mergeCell ref="B15:O15"/>
    <mergeCell ref="C18:D18"/>
    <mergeCell ref="B20:D20"/>
    <mergeCell ref="E20:K20"/>
    <mergeCell ref="AI145:AJ145"/>
    <mergeCell ref="B21:H21"/>
    <mergeCell ref="I21:J21"/>
    <mergeCell ref="K21:O21"/>
    <mergeCell ref="B22:P22"/>
    <mergeCell ref="D57:F57"/>
    <mergeCell ref="G57:J57"/>
    <mergeCell ref="L57:O57"/>
  </mergeCells>
  <conditionalFormatting sqref="I21">
    <cfRule type="cellIs" dxfId="5" priority="5" operator="between">
      <formula>0.00001</formula>
      <formula>500000</formula>
    </cfRule>
    <cfRule type="cellIs" dxfId="4" priority="6" operator="between">
      <formula>-0.001</formula>
      <formula>-500000</formula>
    </cfRule>
  </conditionalFormatting>
  <conditionalFormatting sqref="F24:F56 P24:P56 K24:K56 L57">
    <cfRule type="containsText" dxfId="3" priority="2" operator="containsText" text="CA">
      <formula>NOT(ISERROR(SEARCH("CA",F24)))</formula>
    </cfRule>
    <cfRule type="cellIs" dxfId="2" priority="3" operator="between">
      <formula>0</formula>
      <formula>500000</formula>
    </cfRule>
    <cfRule type="cellIs" dxfId="1" priority="4" operator="between">
      <formula>-0.0000000001</formula>
      <formula>-500000</formula>
    </cfRule>
  </conditionalFormatting>
  <conditionalFormatting sqref="P21">
    <cfRule type="cellIs" dxfId="0"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7BA8719D-E7C1-4A09-9842-E91023F5B888}"/>
    <dataValidation allowBlank="1" showInputMessage="1" showErrorMessage="1" promptTitle="Instructions" prompt="Please enter your target IRI here._x000a__x000a_You can determine your target IRI on the worksheet titled &quot;Target IRI Lookup Table &amp; Tool&quot;" sqref="E18" xr:uid="{17824325-86F0-4C79-9CD7-F6D34E94FCF9}"/>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4D3C930E-78E4-4AE3-9DBD-9A9E5EC5F872}">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8D1D0D82-7416-4A6B-9CBA-A60797776EF7}">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8C1A5887-ACE5-49F9-9A4E-A630036F83A6}">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03379B07-39A8-4308-9717-F29C5A1A3CC0}">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272DCA9D-33CE-4FFD-A5B6-42D1CCB1770A}">
      <formula1>$AH$159:$AH$162</formula1>
    </dataValidation>
    <dataValidation errorStyle="warning" allowBlank="1" showInputMessage="1" sqref="E19" xr:uid="{85B4CA19-3D3C-4F2C-917E-6A45B26DA9A1}"/>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2C268F86-56C9-4C5F-9CA1-25FDB62C79D2}">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AQ204"/>
  <sheetViews>
    <sheetView zoomScale="85" zoomScaleNormal="85" workbookViewId="0">
      <selection activeCell="B1" sqref="B1:C1"/>
    </sheetView>
  </sheetViews>
  <sheetFormatPr defaultColWidth="8.7265625" defaultRowHeight="14.5" x14ac:dyDescent="0.35"/>
  <cols>
    <col min="1" max="1" width="8.7265625" style="27"/>
    <col min="2" max="2" width="30.453125" style="27" customWidth="1"/>
    <col min="3" max="3" width="115.81640625" style="27" customWidth="1"/>
    <col min="4" max="4" width="0" style="27" hidden="1" customWidth="1"/>
    <col min="5" max="5" width="52.81640625" style="27" customWidth="1"/>
    <col min="6" max="18" width="8.7265625" style="27"/>
    <col min="19" max="19" width="11.54296875" style="27" customWidth="1"/>
    <col min="20" max="26" width="8.7265625" style="27"/>
    <col min="27" max="27" width="195" style="27" customWidth="1"/>
    <col min="28" max="29" width="8.7265625" style="27"/>
    <col min="30" max="30" width="135" style="143" customWidth="1"/>
    <col min="31" max="31" width="8.7265625" style="143"/>
    <col min="32" max="32" width="8.7265625" style="143" customWidth="1"/>
    <col min="33" max="33" width="85.26953125" style="143" bestFit="1" customWidth="1"/>
    <col min="34" max="34" width="17.1796875" style="143" bestFit="1" customWidth="1"/>
    <col min="35" max="35" width="31.26953125" style="143" bestFit="1" customWidth="1"/>
    <col min="36" max="36" width="62.54296875" style="143" bestFit="1" customWidth="1"/>
    <col min="37" max="37" width="28" style="143" bestFit="1" customWidth="1"/>
    <col min="38" max="43" width="8.7265625" style="143"/>
    <col min="44" max="16384" width="8.7265625" style="27"/>
  </cols>
  <sheetData>
    <row r="1" spans="1:25" ht="18.5" x14ac:dyDescent="0.45">
      <c r="A1"/>
      <c r="B1" s="261" t="s">
        <v>79</v>
      </c>
      <c r="C1" s="262"/>
      <c r="D1"/>
      <c r="E1"/>
      <c r="F1"/>
      <c r="G1"/>
      <c r="H1"/>
      <c r="I1"/>
      <c r="J1"/>
      <c r="K1"/>
      <c r="L1"/>
      <c r="M1"/>
      <c r="N1"/>
      <c r="O1"/>
      <c r="P1"/>
      <c r="Q1"/>
      <c r="R1"/>
      <c r="S1"/>
      <c r="T1"/>
    </row>
    <row r="2" spans="1:25" ht="19" thickBot="1" x14ac:dyDescent="0.5">
      <c r="A2"/>
      <c r="B2" s="263" t="s">
        <v>75</v>
      </c>
      <c r="C2" s="264"/>
      <c r="D2"/>
      <c r="E2"/>
      <c r="F2"/>
      <c r="G2"/>
      <c r="H2"/>
      <c r="I2"/>
      <c r="J2"/>
      <c r="K2"/>
      <c r="L2"/>
      <c r="M2"/>
      <c r="N2"/>
      <c r="O2"/>
      <c r="P2"/>
      <c r="Q2"/>
      <c r="R2"/>
      <c r="S2"/>
      <c r="T2"/>
    </row>
    <row r="3" spans="1:25" x14ac:dyDescent="0.35">
      <c r="A3"/>
      <c r="B3"/>
      <c r="C3"/>
      <c r="D3"/>
      <c r="E3"/>
      <c r="F3"/>
      <c r="G3"/>
      <c r="H3"/>
      <c r="I3"/>
      <c r="J3"/>
      <c r="K3"/>
      <c r="L3"/>
      <c r="M3"/>
      <c r="N3"/>
      <c r="O3"/>
      <c r="P3"/>
      <c r="Q3"/>
      <c r="R3"/>
      <c r="S3"/>
      <c r="T3"/>
    </row>
    <row r="4" spans="1:25" ht="15" thickBot="1" x14ac:dyDescent="0.4">
      <c r="A4"/>
      <c r="B4"/>
      <c r="C4"/>
      <c r="D4"/>
      <c r="E4"/>
      <c r="F4"/>
      <c r="G4"/>
      <c r="H4"/>
      <c r="I4"/>
      <c r="J4"/>
      <c r="K4"/>
      <c r="L4"/>
      <c r="M4"/>
      <c r="N4"/>
      <c r="O4"/>
      <c r="P4"/>
      <c r="Q4"/>
      <c r="R4"/>
      <c r="S4"/>
      <c r="T4"/>
    </row>
    <row r="5" spans="1:25" ht="19" thickBot="1" x14ac:dyDescent="0.5">
      <c r="A5"/>
      <c r="B5" s="265" t="s">
        <v>78</v>
      </c>
      <c r="C5" s="266"/>
      <c r="D5"/>
      <c r="E5"/>
      <c r="F5"/>
      <c r="G5"/>
      <c r="H5"/>
      <c r="I5"/>
      <c r="J5"/>
      <c r="K5"/>
      <c r="L5"/>
      <c r="M5"/>
      <c r="N5"/>
      <c r="O5"/>
      <c r="P5"/>
      <c r="Q5"/>
      <c r="R5"/>
      <c r="S5"/>
      <c r="T5"/>
    </row>
    <row r="6" spans="1:25" ht="15" thickBot="1" x14ac:dyDescent="0.4">
      <c r="A6"/>
      <c r="B6" s="7" t="s">
        <v>1</v>
      </c>
      <c r="C6" s="23"/>
      <c r="D6"/>
      <c r="E6"/>
      <c r="F6"/>
      <c r="G6"/>
      <c r="H6"/>
      <c r="I6"/>
      <c r="J6"/>
      <c r="K6"/>
      <c r="L6"/>
      <c r="M6"/>
      <c r="N6"/>
      <c r="O6"/>
      <c r="P6"/>
      <c r="Q6"/>
      <c r="R6"/>
      <c r="S6"/>
      <c r="T6"/>
    </row>
    <row r="7" spans="1:25" ht="15.65" customHeight="1" thickTop="1" thickBot="1" x14ac:dyDescent="0.4">
      <c r="A7"/>
      <c r="B7" s="7" t="s">
        <v>2</v>
      </c>
      <c r="C7" s="24"/>
      <c r="D7"/>
      <c r="E7"/>
      <c r="F7" s="268" t="s">
        <v>41</v>
      </c>
      <c r="G7" s="268"/>
      <c r="H7" s="268"/>
      <c r="I7" s="268"/>
      <c r="J7" s="268"/>
      <c r="K7" s="268"/>
      <c r="L7" s="268"/>
      <c r="M7" s="268"/>
      <c r="N7" s="268"/>
      <c r="O7" s="268"/>
      <c r="P7" s="268"/>
      <c r="Q7" s="268"/>
      <c r="R7" s="268"/>
      <c r="S7" s="268"/>
      <c r="T7" s="18"/>
      <c r="U7" s="28"/>
      <c r="V7" s="28"/>
      <c r="W7" s="28"/>
      <c r="X7" s="28"/>
      <c r="Y7" s="28"/>
    </row>
    <row r="8" spans="1:25" ht="14.5" customHeight="1" x14ac:dyDescent="0.35">
      <c r="A8"/>
      <c r="B8" s="7" t="s">
        <v>3</v>
      </c>
      <c r="C8" s="24"/>
      <c r="D8"/>
      <c r="E8"/>
      <c r="F8" s="269" t="s">
        <v>22</v>
      </c>
      <c r="G8" s="269"/>
      <c r="H8" s="269" t="s">
        <v>42</v>
      </c>
      <c r="I8" s="269"/>
      <c r="J8" s="269" t="s">
        <v>43</v>
      </c>
      <c r="K8" s="269"/>
      <c r="L8" s="269"/>
      <c r="M8" s="269" t="s">
        <v>44</v>
      </c>
      <c r="N8" s="269"/>
      <c r="O8" s="269"/>
      <c r="P8" s="269"/>
      <c r="Q8" s="269"/>
      <c r="R8" s="269"/>
      <c r="S8" s="269"/>
      <c r="T8" s="18"/>
      <c r="U8" s="28"/>
      <c r="V8" s="28"/>
      <c r="W8" s="28"/>
      <c r="X8" s="28"/>
      <c r="Y8" s="28"/>
    </row>
    <row r="9" spans="1:25" ht="26.5" thickBot="1" x14ac:dyDescent="0.4">
      <c r="A9"/>
      <c r="B9" s="8" t="s">
        <v>4</v>
      </c>
      <c r="C9" s="25"/>
      <c r="D9"/>
      <c r="E9"/>
      <c r="F9" s="270"/>
      <c r="G9" s="270"/>
      <c r="H9" s="270"/>
      <c r="I9" s="270"/>
      <c r="J9" s="270" t="s">
        <v>45</v>
      </c>
      <c r="K9" s="270"/>
      <c r="L9" s="270"/>
      <c r="M9" s="271"/>
      <c r="N9" s="271"/>
      <c r="O9" s="271"/>
      <c r="P9" s="271"/>
      <c r="Q9" s="271"/>
      <c r="R9" s="271"/>
      <c r="S9" s="271"/>
      <c r="T9" s="18"/>
      <c r="U9" s="28"/>
      <c r="V9" s="28"/>
      <c r="W9" s="28"/>
      <c r="X9" s="28"/>
      <c r="Y9" s="28"/>
    </row>
    <row r="10" spans="1:25" ht="28.5" customHeight="1" thickBot="1" x14ac:dyDescent="0.4">
      <c r="A10"/>
      <c r="B10" s="294" t="s">
        <v>30</v>
      </c>
      <c r="C10" s="295"/>
      <c r="D10"/>
      <c r="E10"/>
      <c r="F10" s="271"/>
      <c r="G10" s="271"/>
      <c r="H10" s="271"/>
      <c r="I10" s="271"/>
      <c r="J10" s="271" t="s">
        <v>46</v>
      </c>
      <c r="K10" s="271"/>
      <c r="L10" s="271"/>
      <c r="M10" s="306" t="s">
        <v>47</v>
      </c>
      <c r="N10" s="306"/>
      <c r="O10" s="306" t="s">
        <v>48</v>
      </c>
      <c r="P10" s="306"/>
      <c r="Q10" s="306" t="s">
        <v>49</v>
      </c>
      <c r="R10" s="306"/>
      <c r="S10" s="2" t="s">
        <v>50</v>
      </c>
      <c r="T10" s="18"/>
      <c r="U10" s="28"/>
      <c r="V10" s="28"/>
      <c r="W10" s="28"/>
      <c r="X10" s="28"/>
      <c r="Y10" s="28"/>
    </row>
    <row r="11" spans="1:25" ht="15" customHeight="1" thickBot="1" x14ac:dyDescent="0.4">
      <c r="A11"/>
      <c r="B11" s="9" t="s">
        <v>5</v>
      </c>
      <c r="C11" s="26"/>
      <c r="D11"/>
      <c r="E11"/>
      <c r="F11" s="307"/>
      <c r="G11" s="307"/>
      <c r="H11" s="307"/>
      <c r="I11" s="307"/>
      <c r="J11" s="306" t="s">
        <v>51</v>
      </c>
      <c r="K11" s="306"/>
      <c r="L11" s="306"/>
      <c r="M11" s="306"/>
      <c r="N11" s="306"/>
      <c r="O11" s="306"/>
      <c r="P11" s="306"/>
      <c r="Q11" s="306"/>
      <c r="R11" s="306"/>
      <c r="S11" s="306"/>
      <c r="T11" s="18"/>
      <c r="U11" s="28"/>
      <c r="V11" s="28"/>
      <c r="W11" s="28"/>
      <c r="X11" s="28"/>
      <c r="Y11" s="28"/>
    </row>
    <row r="12" spans="1:25" ht="15" customHeight="1" thickBot="1" x14ac:dyDescent="0.4">
      <c r="A12"/>
      <c r="B12" s="296" t="s">
        <v>31</v>
      </c>
      <c r="C12" s="297"/>
      <c r="D12"/>
      <c r="E12"/>
      <c r="F12" s="279" t="s">
        <v>7</v>
      </c>
      <c r="G12" s="280"/>
      <c r="H12" s="276" t="s">
        <v>12</v>
      </c>
      <c r="I12" s="277"/>
      <c r="J12" s="285">
        <v>50</v>
      </c>
      <c r="K12" s="291"/>
      <c r="L12" s="286"/>
      <c r="M12" s="276">
        <v>50</v>
      </c>
      <c r="N12" s="277"/>
      <c r="O12" s="276">
        <v>50</v>
      </c>
      <c r="P12" s="277"/>
      <c r="Q12" s="276">
        <v>50</v>
      </c>
      <c r="R12" s="277"/>
      <c r="S12" s="3">
        <v>50</v>
      </c>
      <c r="T12" s="19"/>
      <c r="U12" s="29"/>
      <c r="V12" s="29"/>
      <c r="W12" s="29"/>
      <c r="X12" s="29"/>
      <c r="Y12" s="29"/>
    </row>
    <row r="13" spans="1:25" ht="15" thickBot="1" x14ac:dyDescent="0.4">
      <c r="A13"/>
      <c r="B13" s="298"/>
      <c r="C13" s="299"/>
      <c r="D13"/>
      <c r="E13"/>
      <c r="F13" s="281"/>
      <c r="G13" s="282"/>
      <c r="H13" s="276" t="s">
        <v>13</v>
      </c>
      <c r="I13" s="277"/>
      <c r="J13" s="287"/>
      <c r="K13" s="292"/>
      <c r="L13" s="288"/>
      <c r="M13" s="276">
        <v>53</v>
      </c>
      <c r="N13" s="277"/>
      <c r="O13" s="276">
        <v>50</v>
      </c>
      <c r="P13" s="277"/>
      <c r="Q13" s="276">
        <v>50</v>
      </c>
      <c r="R13" s="277"/>
      <c r="S13" s="3">
        <v>50</v>
      </c>
      <c r="T13" s="19"/>
      <c r="U13" s="29"/>
      <c r="V13" s="29"/>
      <c r="W13" s="29"/>
      <c r="X13" s="29"/>
      <c r="Y13" s="29"/>
    </row>
    <row r="14" spans="1:25" ht="15" thickBot="1" x14ac:dyDescent="0.4">
      <c r="A14"/>
      <c r="B14" s="10"/>
      <c r="C14" s="11"/>
      <c r="D14"/>
      <c r="E14"/>
      <c r="F14" s="281"/>
      <c r="G14" s="282"/>
      <c r="H14" s="276" t="s">
        <v>14</v>
      </c>
      <c r="I14" s="277"/>
      <c r="J14" s="287"/>
      <c r="K14" s="292"/>
      <c r="L14" s="288"/>
      <c r="M14" s="276">
        <v>55</v>
      </c>
      <c r="N14" s="277"/>
      <c r="O14" s="276">
        <v>53</v>
      </c>
      <c r="P14" s="277"/>
      <c r="Q14" s="276">
        <v>50</v>
      </c>
      <c r="R14" s="277"/>
      <c r="S14" s="3">
        <v>50</v>
      </c>
      <c r="T14" s="19"/>
      <c r="U14" s="29"/>
      <c r="V14" s="29"/>
      <c r="W14" s="29"/>
      <c r="X14" s="29"/>
      <c r="Y14" s="29"/>
    </row>
    <row r="15" spans="1:25" ht="19" thickBot="1" x14ac:dyDescent="0.5">
      <c r="A15"/>
      <c r="B15" s="170" t="s">
        <v>6</v>
      </c>
      <c r="C15" s="171" t="str">
        <f>IF(OR(ISBLANK(C7),ISBLANK(C8),ISBLANK(C11)),"",INDEX(AK49:AK198,MATCH(1,INDEX((C7=AH49:AH198)*(C8=AG49:AG198)*(C11=AJ49:AJ198),0,1),0)))</f>
        <v/>
      </c>
      <c r="D15"/>
      <c r="E15"/>
      <c r="F15" s="281"/>
      <c r="G15" s="282"/>
      <c r="H15" s="276" t="s">
        <v>15</v>
      </c>
      <c r="I15" s="277"/>
      <c r="J15" s="287"/>
      <c r="K15" s="292"/>
      <c r="L15" s="288"/>
      <c r="M15" s="285" t="s">
        <v>52</v>
      </c>
      <c r="N15" s="286"/>
      <c r="O15" s="276">
        <v>55</v>
      </c>
      <c r="P15" s="277"/>
      <c r="Q15" s="276">
        <v>53</v>
      </c>
      <c r="R15" s="277"/>
      <c r="S15" s="3">
        <v>50</v>
      </c>
      <c r="T15" s="19"/>
      <c r="U15" s="29"/>
      <c r="V15" s="29"/>
      <c r="W15" s="29"/>
      <c r="X15" s="29"/>
      <c r="Y15" s="29"/>
    </row>
    <row r="16" spans="1:25" ht="15" customHeight="1" thickBot="1" x14ac:dyDescent="0.4">
      <c r="A16"/>
      <c r="B16" s="12"/>
      <c r="C16" s="13"/>
      <c r="D16"/>
      <c r="E16"/>
      <c r="F16" s="281"/>
      <c r="G16" s="282"/>
      <c r="H16" s="276" t="s">
        <v>16</v>
      </c>
      <c r="I16" s="277"/>
      <c r="J16" s="287"/>
      <c r="K16" s="292"/>
      <c r="L16" s="288"/>
      <c r="M16" s="287"/>
      <c r="N16" s="288"/>
      <c r="O16" s="276">
        <v>58</v>
      </c>
      <c r="P16" s="277"/>
      <c r="Q16" s="276">
        <v>55</v>
      </c>
      <c r="R16" s="277"/>
      <c r="S16" s="3">
        <v>50</v>
      </c>
      <c r="T16" s="19"/>
      <c r="U16" s="29"/>
      <c r="V16" s="29"/>
      <c r="W16" s="29"/>
      <c r="X16" s="29"/>
      <c r="Y16" s="29"/>
    </row>
    <row r="17" spans="1:32" ht="15" thickBot="1" x14ac:dyDescent="0.4">
      <c r="A17"/>
      <c r="B17" s="12"/>
      <c r="C17" s="13"/>
      <c r="D17"/>
      <c r="E17"/>
      <c r="F17" s="283"/>
      <c r="G17" s="284"/>
      <c r="H17" s="276" t="s">
        <v>53</v>
      </c>
      <c r="I17" s="277"/>
      <c r="J17" s="289"/>
      <c r="K17" s="293"/>
      <c r="L17" s="290"/>
      <c r="M17" s="289"/>
      <c r="N17" s="290"/>
      <c r="O17" s="276">
        <v>60</v>
      </c>
      <c r="P17" s="277"/>
      <c r="Q17" s="276">
        <v>58</v>
      </c>
      <c r="R17" s="277"/>
      <c r="S17" s="3">
        <v>53</v>
      </c>
      <c r="T17" s="19"/>
      <c r="U17" s="29"/>
      <c r="V17" s="29"/>
      <c r="W17" s="29"/>
      <c r="X17" s="29"/>
      <c r="Y17" s="29"/>
    </row>
    <row r="18" spans="1:32" ht="15" customHeight="1" thickBot="1" x14ac:dyDescent="0.4">
      <c r="A18"/>
      <c r="B18" s="12"/>
      <c r="C18" s="13"/>
      <c r="D18"/>
      <c r="E18"/>
      <c r="F18" s="279" t="s">
        <v>8</v>
      </c>
      <c r="G18" s="280"/>
      <c r="H18" s="276" t="s">
        <v>12</v>
      </c>
      <c r="I18" s="277"/>
      <c r="J18" s="285">
        <v>60</v>
      </c>
      <c r="K18" s="291"/>
      <c r="L18" s="286"/>
      <c r="M18" s="276">
        <v>60</v>
      </c>
      <c r="N18" s="277"/>
      <c r="O18" s="276">
        <v>60</v>
      </c>
      <c r="P18" s="277"/>
      <c r="Q18" s="276">
        <v>60</v>
      </c>
      <c r="R18" s="277"/>
      <c r="S18" s="3">
        <v>60</v>
      </c>
      <c r="T18" s="19"/>
      <c r="U18" s="29"/>
      <c r="V18" s="29"/>
      <c r="W18" s="29"/>
      <c r="X18" s="29"/>
      <c r="Y18" s="29"/>
    </row>
    <row r="19" spans="1:32" ht="15" thickBot="1" x14ac:dyDescent="0.4">
      <c r="A19"/>
      <c r="B19" s="12" t="s">
        <v>74</v>
      </c>
      <c r="C19" s="13"/>
      <c r="D19"/>
      <c r="E19"/>
      <c r="F19" s="281"/>
      <c r="G19" s="282"/>
      <c r="H19" s="276" t="s">
        <v>13</v>
      </c>
      <c r="I19" s="277"/>
      <c r="J19" s="287"/>
      <c r="K19" s="292"/>
      <c r="L19" s="288"/>
      <c r="M19" s="276">
        <v>63</v>
      </c>
      <c r="N19" s="277"/>
      <c r="O19" s="276">
        <v>60</v>
      </c>
      <c r="P19" s="277"/>
      <c r="Q19" s="276">
        <v>60</v>
      </c>
      <c r="R19" s="277"/>
      <c r="S19" s="3">
        <v>60</v>
      </c>
      <c r="T19" s="19"/>
      <c r="U19" s="29"/>
      <c r="V19" s="29"/>
      <c r="W19" s="29"/>
      <c r="X19" s="29"/>
      <c r="Y19" s="29"/>
    </row>
    <row r="20" spans="1:32" ht="15" thickBot="1" x14ac:dyDescent="0.4">
      <c r="A20"/>
      <c r="B20" s="12" t="s">
        <v>71</v>
      </c>
      <c r="C20" s="13"/>
      <c r="D20"/>
      <c r="E20"/>
      <c r="F20" s="281"/>
      <c r="G20" s="282"/>
      <c r="H20" s="276" t="s">
        <v>14</v>
      </c>
      <c r="I20" s="277"/>
      <c r="J20" s="287"/>
      <c r="K20" s="292"/>
      <c r="L20" s="288"/>
      <c r="M20" s="276">
        <v>66</v>
      </c>
      <c r="N20" s="277"/>
      <c r="O20" s="276">
        <v>63</v>
      </c>
      <c r="P20" s="277"/>
      <c r="Q20" s="276">
        <v>60</v>
      </c>
      <c r="R20" s="277"/>
      <c r="S20" s="3">
        <v>60</v>
      </c>
      <c r="T20" s="19"/>
      <c r="U20" s="29"/>
      <c r="V20" s="29"/>
      <c r="W20" s="29"/>
      <c r="X20" s="29"/>
      <c r="Y20" s="29"/>
    </row>
    <row r="21" spans="1:32" ht="15" thickBot="1" x14ac:dyDescent="0.4">
      <c r="A21"/>
      <c r="B21" s="14" t="s">
        <v>72</v>
      </c>
      <c r="C21" s="13"/>
      <c r="D21"/>
      <c r="E21"/>
      <c r="F21" s="281"/>
      <c r="G21" s="282"/>
      <c r="H21" s="276" t="s">
        <v>15</v>
      </c>
      <c r="I21" s="277"/>
      <c r="J21" s="287"/>
      <c r="K21" s="292"/>
      <c r="L21" s="288"/>
      <c r="M21" s="285" t="s">
        <v>52</v>
      </c>
      <c r="N21" s="286"/>
      <c r="O21" s="276">
        <v>66</v>
      </c>
      <c r="P21" s="277"/>
      <c r="Q21" s="276">
        <v>63</v>
      </c>
      <c r="R21" s="277"/>
      <c r="S21" s="3">
        <v>60</v>
      </c>
      <c r="T21" s="19"/>
      <c r="U21" s="29"/>
      <c r="V21" s="29"/>
      <c r="W21" s="29"/>
      <c r="X21" s="29"/>
      <c r="Y21" s="29"/>
    </row>
    <row r="22" spans="1:32" ht="15" thickBot="1" x14ac:dyDescent="0.4">
      <c r="A22"/>
      <c r="B22" s="12" t="s">
        <v>73</v>
      </c>
      <c r="C22" s="13"/>
      <c r="D22"/>
      <c r="E22"/>
      <c r="F22" s="281"/>
      <c r="G22" s="282"/>
      <c r="H22" s="276" t="s">
        <v>16</v>
      </c>
      <c r="I22" s="277"/>
      <c r="J22" s="287"/>
      <c r="K22" s="292"/>
      <c r="L22" s="288"/>
      <c r="M22" s="287"/>
      <c r="N22" s="288"/>
      <c r="O22" s="276">
        <v>69</v>
      </c>
      <c r="P22" s="277"/>
      <c r="Q22" s="276">
        <v>66</v>
      </c>
      <c r="R22" s="277"/>
      <c r="S22" s="3">
        <v>60</v>
      </c>
      <c r="T22" s="19"/>
      <c r="U22" s="29"/>
      <c r="V22" s="29"/>
      <c r="W22" s="29"/>
      <c r="X22" s="29"/>
      <c r="Y22" s="29"/>
    </row>
    <row r="23" spans="1:32" ht="15" thickBot="1" x14ac:dyDescent="0.4">
      <c r="A23"/>
      <c r="B23" s="12" t="s">
        <v>76</v>
      </c>
      <c r="C23" s="13"/>
      <c r="D23"/>
      <c r="E23"/>
      <c r="F23" s="283"/>
      <c r="G23" s="284"/>
      <c r="H23" s="276" t="s">
        <v>53</v>
      </c>
      <c r="I23" s="277"/>
      <c r="J23" s="289"/>
      <c r="K23" s="293"/>
      <c r="L23" s="290"/>
      <c r="M23" s="289"/>
      <c r="N23" s="290"/>
      <c r="O23" s="276">
        <v>72</v>
      </c>
      <c r="P23" s="277"/>
      <c r="Q23" s="276">
        <v>69</v>
      </c>
      <c r="R23" s="277"/>
      <c r="S23" s="3">
        <v>63</v>
      </c>
      <c r="T23" s="19"/>
      <c r="U23" s="29"/>
      <c r="V23" s="29"/>
      <c r="W23" s="29"/>
      <c r="X23" s="29"/>
      <c r="Y23" s="29"/>
      <c r="AF23" s="143" t="s">
        <v>7</v>
      </c>
    </row>
    <row r="24" spans="1:32" ht="15" customHeight="1" thickBot="1" x14ac:dyDescent="0.4">
      <c r="A24"/>
      <c r="B24" s="15"/>
      <c r="C24" s="16"/>
      <c r="D24" s="5"/>
      <c r="E24"/>
      <c r="F24" s="279" t="s">
        <v>9</v>
      </c>
      <c r="G24" s="280"/>
      <c r="H24" s="276" t="s">
        <v>12</v>
      </c>
      <c r="I24" s="277"/>
      <c r="J24" s="285">
        <v>70</v>
      </c>
      <c r="K24" s="291"/>
      <c r="L24" s="286"/>
      <c r="M24" s="276">
        <v>70</v>
      </c>
      <c r="N24" s="277"/>
      <c r="O24" s="276">
        <v>70</v>
      </c>
      <c r="P24" s="277"/>
      <c r="Q24" s="276">
        <v>70</v>
      </c>
      <c r="R24" s="277"/>
      <c r="S24" s="3">
        <v>70</v>
      </c>
      <c r="T24" s="19"/>
      <c r="U24" s="29"/>
      <c r="V24" s="29"/>
      <c r="W24" s="29"/>
      <c r="X24" s="29"/>
      <c r="Y24" s="29"/>
      <c r="AF24" s="143" t="s">
        <v>8</v>
      </c>
    </row>
    <row r="25" spans="1:32" ht="15" thickBot="1" x14ac:dyDescent="0.4">
      <c r="A25"/>
      <c r="B25" s="15"/>
      <c r="C25" s="16"/>
      <c r="D25" s="5"/>
      <c r="E25"/>
      <c r="F25" s="281"/>
      <c r="G25" s="282"/>
      <c r="H25" s="276" t="s">
        <v>13</v>
      </c>
      <c r="I25" s="277"/>
      <c r="J25" s="287"/>
      <c r="K25" s="292"/>
      <c r="L25" s="288"/>
      <c r="M25" s="276">
        <v>74</v>
      </c>
      <c r="N25" s="277"/>
      <c r="O25" s="276">
        <v>70</v>
      </c>
      <c r="P25" s="277"/>
      <c r="Q25" s="276">
        <v>70</v>
      </c>
      <c r="R25" s="277"/>
      <c r="S25" s="3">
        <v>70</v>
      </c>
      <c r="T25" s="19"/>
      <c r="U25" s="29"/>
      <c r="V25" s="29"/>
      <c r="W25" s="29"/>
      <c r="X25" s="29"/>
      <c r="Y25" s="29"/>
      <c r="AF25" s="143" t="s">
        <v>9</v>
      </c>
    </row>
    <row r="26" spans="1:32" ht="17" thickBot="1" x14ac:dyDescent="0.4">
      <c r="A26"/>
      <c r="B26" s="17" t="s">
        <v>77</v>
      </c>
      <c r="C26" s="13"/>
      <c r="D26"/>
      <c r="E26"/>
      <c r="F26" s="281"/>
      <c r="G26" s="282"/>
      <c r="H26" s="276" t="s">
        <v>14</v>
      </c>
      <c r="I26" s="277"/>
      <c r="J26" s="287"/>
      <c r="K26" s="292"/>
      <c r="L26" s="288"/>
      <c r="M26" s="276">
        <v>77</v>
      </c>
      <c r="N26" s="277"/>
      <c r="O26" s="276">
        <v>74</v>
      </c>
      <c r="P26" s="277"/>
      <c r="Q26" s="276">
        <v>70</v>
      </c>
      <c r="R26" s="277"/>
      <c r="S26" s="3">
        <v>70</v>
      </c>
      <c r="T26" s="19"/>
      <c r="U26" s="29"/>
      <c r="V26" s="29"/>
      <c r="W26" s="29"/>
      <c r="X26" s="29"/>
      <c r="Y26" s="29"/>
      <c r="AF26" s="143" t="s">
        <v>10</v>
      </c>
    </row>
    <row r="27" spans="1:32" ht="15" thickBot="1" x14ac:dyDescent="0.4">
      <c r="A27"/>
      <c r="B27" s="12"/>
      <c r="C27" s="13"/>
      <c r="D27"/>
      <c r="E27"/>
      <c r="F27" s="281"/>
      <c r="G27" s="282"/>
      <c r="H27" s="276" t="s">
        <v>15</v>
      </c>
      <c r="I27" s="277"/>
      <c r="J27" s="287"/>
      <c r="K27" s="292"/>
      <c r="L27" s="288"/>
      <c r="M27" s="285" t="s">
        <v>52</v>
      </c>
      <c r="N27" s="286"/>
      <c r="O27" s="276">
        <v>77</v>
      </c>
      <c r="P27" s="277"/>
      <c r="Q27" s="276">
        <v>74</v>
      </c>
      <c r="R27" s="277"/>
      <c r="S27" s="3">
        <v>70</v>
      </c>
      <c r="T27" s="19"/>
      <c r="U27" s="29"/>
      <c r="V27" s="29"/>
      <c r="W27" s="29"/>
      <c r="X27" s="29"/>
      <c r="Y27" s="29"/>
      <c r="AF27" s="143" t="s">
        <v>11</v>
      </c>
    </row>
    <row r="28" spans="1:32" ht="15" thickBot="1" x14ac:dyDescent="0.4">
      <c r="A28"/>
      <c r="B28" s="12"/>
      <c r="C28" s="13"/>
      <c r="D28"/>
      <c r="E28"/>
      <c r="F28" s="281"/>
      <c r="G28" s="282"/>
      <c r="H28" s="276" t="s">
        <v>16</v>
      </c>
      <c r="I28" s="277"/>
      <c r="J28" s="287"/>
      <c r="K28" s="292"/>
      <c r="L28" s="288"/>
      <c r="M28" s="287"/>
      <c r="N28" s="288"/>
      <c r="O28" s="276">
        <v>81</v>
      </c>
      <c r="P28" s="277"/>
      <c r="Q28" s="276">
        <v>77</v>
      </c>
      <c r="R28" s="277"/>
      <c r="S28" s="3">
        <v>70</v>
      </c>
      <c r="T28" s="19"/>
      <c r="U28" s="29"/>
      <c r="V28" s="29"/>
      <c r="W28" s="29"/>
      <c r="X28" s="29"/>
      <c r="Y28" s="29"/>
    </row>
    <row r="29" spans="1:32" ht="15" thickBot="1" x14ac:dyDescent="0.4">
      <c r="A29"/>
      <c r="B29" s="304" t="s">
        <v>40</v>
      </c>
      <c r="C29" s="305"/>
      <c r="D29"/>
      <c r="E29"/>
      <c r="F29" s="283"/>
      <c r="G29" s="284"/>
      <c r="H29" s="276" t="s">
        <v>53</v>
      </c>
      <c r="I29" s="277"/>
      <c r="J29" s="289"/>
      <c r="K29" s="293"/>
      <c r="L29" s="290"/>
      <c r="M29" s="289"/>
      <c r="N29" s="290"/>
      <c r="O29" s="276">
        <v>84</v>
      </c>
      <c r="P29" s="277"/>
      <c r="Q29" s="276">
        <v>81</v>
      </c>
      <c r="R29" s="277"/>
      <c r="S29" s="3">
        <v>74</v>
      </c>
      <c r="T29" s="19"/>
      <c r="U29" s="29"/>
      <c r="V29" s="29"/>
      <c r="W29" s="29"/>
      <c r="X29" s="29"/>
      <c r="Y29" s="29"/>
    </row>
    <row r="30" spans="1:32" ht="36" customHeight="1" thickBot="1" x14ac:dyDescent="0.4">
      <c r="A30"/>
      <c r="B30"/>
      <c r="C30"/>
      <c r="D30"/>
      <c r="E30"/>
      <c r="F30" s="274" t="s">
        <v>10</v>
      </c>
      <c r="G30" s="275"/>
      <c r="H30" s="276" t="s">
        <v>54</v>
      </c>
      <c r="I30" s="277"/>
      <c r="J30" s="278">
        <v>80</v>
      </c>
      <c r="K30" s="274"/>
      <c r="L30" s="275"/>
      <c r="M30" s="276" t="s">
        <v>55</v>
      </c>
      <c r="N30" s="277"/>
      <c r="O30" s="276" t="s">
        <v>33</v>
      </c>
      <c r="P30" s="277"/>
      <c r="Q30" s="276" t="s">
        <v>34</v>
      </c>
      <c r="R30" s="277"/>
      <c r="S30" s="3" t="s">
        <v>35</v>
      </c>
      <c r="T30" s="19"/>
      <c r="U30" s="29"/>
      <c r="V30" s="29"/>
      <c r="W30" s="29"/>
      <c r="X30" s="29"/>
      <c r="Y30" s="29"/>
      <c r="AF30" s="144" t="s">
        <v>12</v>
      </c>
    </row>
    <row r="31" spans="1:32" ht="46.5" customHeight="1" thickBot="1" x14ac:dyDescent="0.4">
      <c r="A31"/>
      <c r="B31"/>
      <c r="C31"/>
      <c r="D31"/>
      <c r="E31"/>
      <c r="F31" s="274" t="s">
        <v>11</v>
      </c>
      <c r="G31" s="275"/>
      <c r="H31" s="276" t="s">
        <v>54</v>
      </c>
      <c r="I31" s="277"/>
      <c r="J31" s="278">
        <v>100</v>
      </c>
      <c r="K31" s="274"/>
      <c r="L31" s="275"/>
      <c r="M31" s="276" t="s">
        <v>56</v>
      </c>
      <c r="N31" s="277"/>
      <c r="O31" s="276" t="s">
        <v>37</v>
      </c>
      <c r="P31" s="277"/>
      <c r="Q31" s="276" t="s">
        <v>38</v>
      </c>
      <c r="R31" s="277"/>
      <c r="S31" s="1" t="s">
        <v>39</v>
      </c>
      <c r="T31" s="1"/>
      <c r="U31" s="30"/>
      <c r="V31" s="30"/>
      <c r="W31" s="30"/>
      <c r="X31" s="30"/>
      <c r="Y31" s="30"/>
      <c r="AF31" s="144" t="s">
        <v>13</v>
      </c>
    </row>
    <row r="32" spans="1:32" ht="32.25" customHeight="1" x14ac:dyDescent="0.35">
      <c r="A32"/>
      <c r="B32"/>
      <c r="C32"/>
      <c r="D32"/>
      <c r="E32"/>
      <c r="F32" s="272" t="s">
        <v>57</v>
      </c>
      <c r="G32" s="272"/>
      <c r="H32" s="272"/>
      <c r="I32" s="272"/>
      <c r="J32" s="272"/>
      <c r="K32" s="272"/>
      <c r="L32" s="272"/>
      <c r="M32" s="272"/>
      <c r="N32" s="272"/>
      <c r="O32" s="272"/>
      <c r="P32" s="272"/>
      <c r="Q32" s="272"/>
      <c r="R32" s="272"/>
      <c r="S32" s="272"/>
      <c r="T32" s="20"/>
      <c r="U32" s="31"/>
      <c r="V32" s="31"/>
      <c r="W32" s="31"/>
      <c r="X32" s="31"/>
      <c r="Y32" s="31"/>
      <c r="AF32" s="144" t="s">
        <v>14</v>
      </c>
    </row>
    <row r="33" spans="1:37" x14ac:dyDescent="0.35">
      <c r="A33"/>
      <c r="B33"/>
      <c r="C33"/>
      <c r="D33"/>
      <c r="E33"/>
      <c r="F33" s="273"/>
      <c r="G33" s="273"/>
      <c r="H33" s="273"/>
      <c r="I33" s="273"/>
      <c r="J33" s="273"/>
      <c r="K33" s="273"/>
      <c r="L33" s="273"/>
      <c r="M33" s="273"/>
      <c r="N33" s="273"/>
      <c r="O33" s="273"/>
      <c r="P33" s="273"/>
      <c r="Q33" s="273"/>
      <c r="R33" s="273"/>
      <c r="S33" s="273"/>
      <c r="T33" s="21"/>
      <c r="U33" s="32"/>
      <c r="V33" s="32"/>
      <c r="W33" s="32"/>
      <c r="X33" s="32"/>
      <c r="Y33" s="32"/>
      <c r="AF33" s="144" t="s">
        <v>15</v>
      </c>
    </row>
    <row r="34" spans="1:37" ht="14.5" customHeight="1" x14ac:dyDescent="0.35">
      <c r="A34"/>
      <c r="B34"/>
      <c r="C34"/>
      <c r="D34"/>
      <c r="E34"/>
      <c r="F34" s="5"/>
      <c r="G34" s="5"/>
      <c r="H34" s="5"/>
      <c r="I34" s="5"/>
      <c r="J34" s="5"/>
      <c r="K34" s="5"/>
      <c r="L34" s="5"/>
      <c r="M34" s="5"/>
      <c r="N34" s="5"/>
      <c r="O34" s="5"/>
      <c r="P34" s="5"/>
      <c r="Q34" s="5"/>
      <c r="R34" s="5"/>
      <c r="S34" s="5"/>
      <c r="T34" s="5"/>
      <c r="AF34" s="144" t="s">
        <v>16</v>
      </c>
    </row>
    <row r="35" spans="1:37" ht="14.5" customHeight="1" x14ac:dyDescent="0.35">
      <c r="A35"/>
      <c r="B35"/>
      <c r="C35"/>
      <c r="D35"/>
      <c r="E35"/>
      <c r="F35" s="260" t="s">
        <v>58</v>
      </c>
      <c r="G35" s="260"/>
      <c r="H35" s="260"/>
      <c r="I35" s="260"/>
      <c r="J35" s="260"/>
      <c r="K35" s="260"/>
      <c r="L35" s="260"/>
      <c r="M35" s="260"/>
      <c r="N35" s="260"/>
      <c r="O35" s="260"/>
      <c r="P35" s="260"/>
      <c r="Q35" s="260"/>
      <c r="R35" s="260"/>
      <c r="S35" s="260"/>
      <c r="T35" s="6"/>
      <c r="U35" s="33"/>
      <c r="V35" s="33"/>
      <c r="W35" s="33"/>
      <c r="X35" s="33"/>
      <c r="Y35" s="33"/>
      <c r="AF35" s="144" t="s">
        <v>17</v>
      </c>
    </row>
    <row r="36" spans="1:37" ht="14.5" customHeight="1" x14ac:dyDescent="0.35">
      <c r="A36"/>
      <c r="B36"/>
      <c r="C36"/>
      <c r="D36"/>
      <c r="E36"/>
      <c r="F36" s="260" t="s">
        <v>59</v>
      </c>
      <c r="G36" s="260"/>
      <c r="H36" s="260"/>
      <c r="I36" s="260"/>
      <c r="J36" s="260"/>
      <c r="K36" s="260"/>
      <c r="L36" s="260"/>
      <c r="M36" s="260"/>
      <c r="N36" s="260"/>
      <c r="O36" s="260"/>
      <c r="P36" s="260"/>
      <c r="Q36" s="260"/>
      <c r="R36" s="260"/>
      <c r="S36" s="260"/>
      <c r="T36" s="6"/>
      <c r="U36" s="33"/>
      <c r="V36" s="33"/>
      <c r="W36" s="33"/>
      <c r="X36" s="33"/>
      <c r="Y36" s="33"/>
    </row>
    <row r="37" spans="1:37" ht="14.5" customHeight="1" x14ac:dyDescent="0.35">
      <c r="A37"/>
      <c r="B37"/>
      <c r="C37"/>
      <c r="D37"/>
      <c r="E37"/>
      <c r="F37" s="260" t="s">
        <v>60</v>
      </c>
      <c r="G37" s="260"/>
      <c r="H37" s="260"/>
      <c r="I37" s="260"/>
      <c r="J37" s="260"/>
      <c r="K37" s="260"/>
      <c r="L37" s="260"/>
      <c r="M37" s="260"/>
      <c r="N37" s="260"/>
      <c r="O37" s="260"/>
      <c r="P37" s="260"/>
      <c r="Q37" s="260"/>
      <c r="R37" s="260"/>
      <c r="S37" s="260"/>
      <c r="T37" s="6"/>
      <c r="U37" s="33"/>
      <c r="V37" s="33"/>
      <c r="W37" s="33"/>
      <c r="X37" s="33"/>
      <c r="Y37" s="33"/>
    </row>
    <row r="38" spans="1:37" ht="14.5" customHeight="1" x14ac:dyDescent="0.35">
      <c r="A38"/>
      <c r="B38"/>
      <c r="C38"/>
      <c r="D38"/>
      <c r="E38"/>
      <c r="F38" s="260" t="s">
        <v>61</v>
      </c>
      <c r="G38" s="260"/>
      <c r="H38" s="260"/>
      <c r="I38" s="260"/>
      <c r="J38" s="260"/>
      <c r="K38" s="260"/>
      <c r="L38" s="260"/>
      <c r="M38" s="260"/>
      <c r="N38" s="260"/>
      <c r="O38" s="260"/>
      <c r="P38" s="260"/>
      <c r="Q38" s="260"/>
      <c r="R38" s="260"/>
      <c r="S38" s="260"/>
      <c r="T38" s="6"/>
      <c r="U38" s="33"/>
      <c r="V38" s="33"/>
      <c r="W38" s="33"/>
      <c r="X38" s="33"/>
      <c r="Y38" s="33"/>
      <c r="AF38" s="145" t="s">
        <v>18</v>
      </c>
    </row>
    <row r="39" spans="1:37" ht="14.5" customHeight="1" x14ac:dyDescent="0.35">
      <c r="A39"/>
      <c r="B39"/>
      <c r="C39"/>
      <c r="D39"/>
      <c r="E39"/>
      <c r="F39" s="260" t="s">
        <v>62</v>
      </c>
      <c r="G39" s="260"/>
      <c r="H39" s="260"/>
      <c r="I39" s="260"/>
      <c r="J39" s="260"/>
      <c r="K39" s="260"/>
      <c r="L39" s="260"/>
      <c r="M39" s="260"/>
      <c r="N39" s="260"/>
      <c r="O39" s="260"/>
      <c r="P39" s="260"/>
      <c r="Q39" s="260"/>
      <c r="R39" s="260"/>
      <c r="S39" s="260"/>
      <c r="T39" s="6"/>
      <c r="U39" s="33"/>
      <c r="V39" s="33"/>
      <c r="W39" s="33"/>
      <c r="X39" s="33"/>
      <c r="Y39" s="33"/>
      <c r="AF39" s="145" t="s">
        <v>19</v>
      </c>
    </row>
    <row r="40" spans="1:37" ht="14.5" customHeight="1" x14ac:dyDescent="0.35">
      <c r="A40"/>
      <c r="B40"/>
      <c r="C40"/>
      <c r="D40"/>
      <c r="E40"/>
      <c r="F40" s="260" t="s">
        <v>63</v>
      </c>
      <c r="G40" s="260"/>
      <c r="H40" s="260"/>
      <c r="I40" s="260"/>
      <c r="J40" s="260"/>
      <c r="K40" s="260"/>
      <c r="L40" s="260"/>
      <c r="M40" s="260"/>
      <c r="N40" s="260"/>
      <c r="O40" s="260"/>
      <c r="P40" s="260"/>
      <c r="Q40" s="260"/>
      <c r="R40" s="260"/>
      <c r="S40" s="260"/>
      <c r="T40" s="6"/>
      <c r="U40" s="33"/>
      <c r="V40" s="33"/>
      <c r="W40" s="33"/>
      <c r="X40" s="33"/>
      <c r="Y40" s="33"/>
      <c r="AF40" s="145" t="s">
        <v>20</v>
      </c>
    </row>
    <row r="41" spans="1:37" x14ac:dyDescent="0.35">
      <c r="A41"/>
      <c r="B41"/>
      <c r="C41"/>
      <c r="D41"/>
      <c r="E41"/>
      <c r="F41" s="260" t="s">
        <v>64</v>
      </c>
      <c r="G41" s="260"/>
      <c r="H41" s="260"/>
      <c r="I41" s="260"/>
      <c r="J41" s="260"/>
      <c r="K41" s="260"/>
      <c r="L41" s="260"/>
      <c r="M41" s="260"/>
      <c r="N41" s="260"/>
      <c r="O41" s="260"/>
      <c r="P41" s="260"/>
      <c r="Q41" s="260"/>
      <c r="R41" s="260"/>
      <c r="S41" s="260"/>
      <c r="T41" s="6"/>
      <c r="U41" s="33"/>
      <c r="V41" s="33"/>
      <c r="W41" s="33"/>
      <c r="X41" s="33"/>
      <c r="Y41" s="33"/>
      <c r="AF41" s="145" t="s">
        <v>21</v>
      </c>
    </row>
    <row r="42" spans="1:37" x14ac:dyDescent="0.35">
      <c r="A42"/>
      <c r="B42"/>
      <c r="C42"/>
      <c r="D42"/>
      <c r="E42"/>
      <c r="F42" s="4"/>
      <c r="G42" s="267" t="s">
        <v>65</v>
      </c>
      <c r="H42" s="267"/>
      <c r="I42" s="267" t="s">
        <v>66</v>
      </c>
      <c r="J42" s="267"/>
      <c r="K42" s="1"/>
      <c r="L42" s="1"/>
      <c r="M42" s="1"/>
      <c r="N42" s="1"/>
      <c r="O42" s="1"/>
      <c r="P42" s="1"/>
      <c r="Q42" s="1"/>
      <c r="R42" s="1"/>
      <c r="S42" s="1"/>
      <c r="T42" s="1"/>
      <c r="U42" s="30"/>
      <c r="V42" s="30"/>
      <c r="W42" s="30"/>
      <c r="X42" s="30"/>
      <c r="Y42" s="30"/>
    </row>
    <row r="43" spans="1:37" ht="14.5" customHeight="1" x14ac:dyDescent="0.35">
      <c r="A43"/>
      <c r="B43"/>
      <c r="C43"/>
      <c r="D43"/>
      <c r="E43"/>
      <c r="F43" s="4"/>
      <c r="G43" s="267" t="s">
        <v>67</v>
      </c>
      <c r="H43" s="267"/>
      <c r="I43" s="267" t="s">
        <v>68</v>
      </c>
      <c r="J43" s="267"/>
      <c r="K43" s="1"/>
      <c r="L43" s="1"/>
      <c r="M43" s="1"/>
      <c r="N43" s="1"/>
      <c r="O43" s="1"/>
      <c r="P43" s="1"/>
      <c r="Q43" s="1"/>
      <c r="R43" s="1"/>
      <c r="S43" s="1"/>
      <c r="T43" s="1"/>
      <c r="U43" s="30"/>
      <c r="V43" s="30"/>
      <c r="W43" s="30"/>
      <c r="X43" s="30"/>
      <c r="Y43" s="30"/>
      <c r="AF43" s="145" t="s">
        <v>27</v>
      </c>
    </row>
    <row r="44" spans="1:37" ht="15" customHeight="1" x14ac:dyDescent="0.35">
      <c r="A44"/>
      <c r="B44"/>
      <c r="C44"/>
      <c r="D44"/>
      <c r="E44"/>
      <c r="F44" s="260" t="s">
        <v>69</v>
      </c>
      <c r="G44" s="260"/>
      <c r="H44" s="260"/>
      <c r="I44" s="260"/>
      <c r="J44" s="260"/>
      <c r="K44" s="260"/>
      <c r="L44" s="260"/>
      <c r="M44" s="260"/>
      <c r="N44" s="260"/>
      <c r="O44" s="260"/>
      <c r="P44" s="260"/>
      <c r="Q44" s="260"/>
      <c r="R44" s="260"/>
      <c r="S44" s="260"/>
      <c r="T44" s="6"/>
      <c r="U44" s="33"/>
      <c r="V44" s="33"/>
      <c r="W44" s="33"/>
      <c r="X44" s="33"/>
      <c r="Y44" s="33"/>
      <c r="AF44" s="145" t="s">
        <v>28</v>
      </c>
    </row>
    <row r="45" spans="1:37" ht="15" thickBot="1" x14ac:dyDescent="0.4">
      <c r="A45"/>
      <c r="B45"/>
      <c r="C45"/>
      <c r="D45"/>
      <c r="E45"/>
      <c r="F45" s="303" t="s">
        <v>70</v>
      </c>
      <c r="G45" s="303"/>
      <c r="H45" s="303"/>
      <c r="I45" s="303"/>
      <c r="J45" s="303"/>
      <c r="K45" s="303"/>
      <c r="L45" s="303"/>
      <c r="M45" s="303"/>
      <c r="N45" s="303"/>
      <c r="O45" s="303"/>
      <c r="P45" s="303"/>
      <c r="Q45" s="303"/>
      <c r="R45" s="303"/>
      <c r="S45" s="303"/>
      <c r="T45" s="22"/>
      <c r="U45" s="34"/>
      <c r="V45" s="34"/>
      <c r="W45" s="34"/>
      <c r="X45" s="34"/>
      <c r="Y45" s="34"/>
    </row>
    <row r="46" spans="1:37" ht="15" thickTop="1" x14ac:dyDescent="0.35">
      <c r="A46"/>
      <c r="B46"/>
      <c r="C46"/>
      <c r="D46"/>
      <c r="E46"/>
      <c r="F46"/>
      <c r="G46"/>
      <c r="H46"/>
      <c r="I46"/>
      <c r="J46"/>
      <c r="K46"/>
      <c r="L46"/>
      <c r="M46"/>
      <c r="N46"/>
      <c r="O46"/>
      <c r="P46"/>
      <c r="Q46"/>
      <c r="R46"/>
      <c r="S46"/>
      <c r="T46"/>
    </row>
    <row r="47" spans="1:37" x14ac:dyDescent="0.35">
      <c r="AG47" s="300" t="s">
        <v>22</v>
      </c>
      <c r="AH47" s="301" t="s">
        <v>23</v>
      </c>
      <c r="AI47" s="302" t="s">
        <v>24</v>
      </c>
      <c r="AJ47" s="302" t="s">
        <v>25</v>
      </c>
      <c r="AK47" s="300" t="s">
        <v>26</v>
      </c>
    </row>
    <row r="48" spans="1:37" x14ac:dyDescent="0.35">
      <c r="AG48" s="300"/>
      <c r="AH48" s="301"/>
      <c r="AI48" s="302"/>
      <c r="AJ48" s="302"/>
      <c r="AK48" s="300"/>
    </row>
    <row r="49" spans="33:37" x14ac:dyDescent="0.35">
      <c r="AG49" s="146" t="s">
        <v>7</v>
      </c>
      <c r="AH49" s="144" t="s">
        <v>12</v>
      </c>
      <c r="AI49" s="146" t="s">
        <v>27</v>
      </c>
      <c r="AJ49" s="144">
        <v>0</v>
      </c>
      <c r="AK49" s="146">
        <v>50</v>
      </c>
    </row>
    <row r="50" spans="33:37" x14ac:dyDescent="0.35">
      <c r="AG50" s="146" t="s">
        <v>7</v>
      </c>
      <c r="AH50" s="144" t="s">
        <v>12</v>
      </c>
      <c r="AI50" s="146" t="s">
        <v>28</v>
      </c>
      <c r="AJ50" s="144">
        <v>1</v>
      </c>
      <c r="AK50" s="146">
        <v>50</v>
      </c>
    </row>
    <row r="51" spans="33:37" x14ac:dyDescent="0.35">
      <c r="AG51" s="146" t="s">
        <v>7</v>
      </c>
      <c r="AH51" s="144" t="s">
        <v>12</v>
      </c>
      <c r="AI51" s="146" t="s">
        <v>28</v>
      </c>
      <c r="AJ51" s="144">
        <v>2</v>
      </c>
      <c r="AK51" s="146">
        <v>50</v>
      </c>
    </row>
    <row r="52" spans="33:37" x14ac:dyDescent="0.35">
      <c r="AG52" s="146" t="s">
        <v>7</v>
      </c>
      <c r="AH52" s="144" t="s">
        <v>12</v>
      </c>
      <c r="AI52" s="146" t="s">
        <v>28</v>
      </c>
      <c r="AJ52" s="144">
        <v>3</v>
      </c>
      <c r="AK52" s="146">
        <v>50</v>
      </c>
    </row>
    <row r="53" spans="33:37" x14ac:dyDescent="0.35">
      <c r="AG53" s="146" t="s">
        <v>7</v>
      </c>
      <c r="AH53" s="144" t="s">
        <v>12</v>
      </c>
      <c r="AI53" s="146" t="s">
        <v>28</v>
      </c>
      <c r="AJ53" s="144">
        <v>4</v>
      </c>
      <c r="AK53" s="146">
        <v>50</v>
      </c>
    </row>
    <row r="54" spans="33:37" x14ac:dyDescent="0.35">
      <c r="AG54" s="146" t="s">
        <v>7</v>
      </c>
      <c r="AH54" s="144" t="s">
        <v>13</v>
      </c>
      <c r="AI54" s="146" t="s">
        <v>27</v>
      </c>
      <c r="AJ54" s="144">
        <v>0</v>
      </c>
      <c r="AK54" s="146">
        <v>50</v>
      </c>
    </row>
    <row r="55" spans="33:37" x14ac:dyDescent="0.35">
      <c r="AG55" s="146" t="s">
        <v>7</v>
      </c>
      <c r="AH55" s="144" t="s">
        <v>13</v>
      </c>
      <c r="AI55" s="146" t="s">
        <v>28</v>
      </c>
      <c r="AJ55" s="144">
        <v>1</v>
      </c>
      <c r="AK55" s="146">
        <v>53</v>
      </c>
    </row>
    <row r="56" spans="33:37" x14ac:dyDescent="0.35">
      <c r="AG56" s="146" t="s">
        <v>7</v>
      </c>
      <c r="AH56" s="144" t="s">
        <v>13</v>
      </c>
      <c r="AI56" s="146" t="s">
        <v>28</v>
      </c>
      <c r="AJ56" s="144">
        <v>2</v>
      </c>
      <c r="AK56" s="146">
        <v>50</v>
      </c>
    </row>
    <row r="57" spans="33:37" x14ac:dyDescent="0.35">
      <c r="AG57" s="146" t="s">
        <v>7</v>
      </c>
      <c r="AH57" s="144" t="s">
        <v>13</v>
      </c>
      <c r="AI57" s="146" t="s">
        <v>28</v>
      </c>
      <c r="AJ57" s="144">
        <v>3</v>
      </c>
      <c r="AK57" s="146">
        <v>50</v>
      </c>
    </row>
    <row r="58" spans="33:37" x14ac:dyDescent="0.35">
      <c r="AG58" s="146" t="s">
        <v>7</v>
      </c>
      <c r="AH58" s="144" t="s">
        <v>13</v>
      </c>
      <c r="AI58" s="146" t="s">
        <v>28</v>
      </c>
      <c r="AJ58" s="144">
        <v>4</v>
      </c>
      <c r="AK58" s="146">
        <v>50</v>
      </c>
    </row>
    <row r="59" spans="33:37" x14ac:dyDescent="0.35">
      <c r="AG59" s="146" t="s">
        <v>7</v>
      </c>
      <c r="AH59" s="144" t="s">
        <v>14</v>
      </c>
      <c r="AI59" s="146" t="s">
        <v>27</v>
      </c>
      <c r="AJ59" s="144">
        <v>0</v>
      </c>
      <c r="AK59" s="146">
        <v>50</v>
      </c>
    </row>
    <row r="60" spans="33:37" x14ac:dyDescent="0.35">
      <c r="AG60" s="146" t="s">
        <v>7</v>
      </c>
      <c r="AH60" s="144" t="s">
        <v>14</v>
      </c>
      <c r="AI60" s="146" t="s">
        <v>28</v>
      </c>
      <c r="AJ60" s="144">
        <v>1</v>
      </c>
      <c r="AK60" s="146">
        <v>55</v>
      </c>
    </row>
    <row r="61" spans="33:37" x14ac:dyDescent="0.35">
      <c r="AG61" s="146" t="s">
        <v>7</v>
      </c>
      <c r="AH61" s="144" t="s">
        <v>14</v>
      </c>
      <c r="AI61" s="146" t="s">
        <v>28</v>
      </c>
      <c r="AJ61" s="144">
        <v>2</v>
      </c>
      <c r="AK61" s="146">
        <v>53</v>
      </c>
    </row>
    <row r="62" spans="33:37" x14ac:dyDescent="0.35">
      <c r="AG62" s="146" t="s">
        <v>7</v>
      </c>
      <c r="AH62" s="144" t="s">
        <v>14</v>
      </c>
      <c r="AI62" s="146" t="s">
        <v>28</v>
      </c>
      <c r="AJ62" s="144">
        <v>3</v>
      </c>
      <c r="AK62" s="146">
        <v>50</v>
      </c>
    </row>
    <row r="63" spans="33:37" x14ac:dyDescent="0.35">
      <c r="AG63" s="146" t="s">
        <v>7</v>
      </c>
      <c r="AH63" s="144" t="s">
        <v>14</v>
      </c>
      <c r="AI63" s="146" t="s">
        <v>28</v>
      </c>
      <c r="AJ63" s="144">
        <v>4</v>
      </c>
      <c r="AK63" s="146">
        <v>50</v>
      </c>
    </row>
    <row r="64" spans="33:37" x14ac:dyDescent="0.35">
      <c r="AG64" s="146" t="s">
        <v>7</v>
      </c>
      <c r="AH64" s="144" t="s">
        <v>15</v>
      </c>
      <c r="AI64" s="146" t="s">
        <v>27</v>
      </c>
      <c r="AJ64" s="144">
        <v>0</v>
      </c>
      <c r="AK64" s="146">
        <v>50</v>
      </c>
    </row>
    <row r="65" spans="33:37" x14ac:dyDescent="0.35">
      <c r="AG65" s="146" t="s">
        <v>7</v>
      </c>
      <c r="AH65" s="144" t="s">
        <v>15</v>
      </c>
      <c r="AI65" s="146" t="s">
        <v>28</v>
      </c>
      <c r="AJ65" s="144">
        <v>1</v>
      </c>
      <c r="AK65" s="146" t="s">
        <v>29</v>
      </c>
    </row>
    <row r="66" spans="33:37" x14ac:dyDescent="0.35">
      <c r="AG66" s="146" t="s">
        <v>7</v>
      </c>
      <c r="AH66" s="144" t="s">
        <v>15</v>
      </c>
      <c r="AI66" s="146" t="s">
        <v>28</v>
      </c>
      <c r="AJ66" s="144">
        <v>2</v>
      </c>
      <c r="AK66" s="146">
        <v>55</v>
      </c>
    </row>
    <row r="67" spans="33:37" x14ac:dyDescent="0.35">
      <c r="AG67" s="146" t="s">
        <v>7</v>
      </c>
      <c r="AH67" s="144" t="s">
        <v>15</v>
      </c>
      <c r="AI67" s="146" t="s">
        <v>28</v>
      </c>
      <c r="AJ67" s="144">
        <v>3</v>
      </c>
      <c r="AK67" s="146">
        <v>53</v>
      </c>
    </row>
    <row r="68" spans="33:37" x14ac:dyDescent="0.35">
      <c r="AG68" s="146" t="s">
        <v>7</v>
      </c>
      <c r="AH68" s="144" t="s">
        <v>15</v>
      </c>
      <c r="AI68" s="146" t="s">
        <v>28</v>
      </c>
      <c r="AJ68" s="144">
        <v>4</v>
      </c>
      <c r="AK68" s="146">
        <v>50</v>
      </c>
    </row>
    <row r="69" spans="33:37" x14ac:dyDescent="0.35">
      <c r="AG69" s="146" t="s">
        <v>7</v>
      </c>
      <c r="AH69" s="144" t="s">
        <v>16</v>
      </c>
      <c r="AI69" s="146" t="s">
        <v>27</v>
      </c>
      <c r="AJ69" s="144">
        <v>0</v>
      </c>
      <c r="AK69" s="146">
        <v>50</v>
      </c>
    </row>
    <row r="70" spans="33:37" x14ac:dyDescent="0.35">
      <c r="AG70" s="146" t="s">
        <v>7</v>
      </c>
      <c r="AH70" s="144" t="s">
        <v>16</v>
      </c>
      <c r="AI70" s="146" t="s">
        <v>28</v>
      </c>
      <c r="AJ70" s="144">
        <v>1</v>
      </c>
      <c r="AK70" s="146" t="s">
        <v>29</v>
      </c>
    </row>
    <row r="71" spans="33:37" x14ac:dyDescent="0.35">
      <c r="AG71" s="146" t="s">
        <v>7</v>
      </c>
      <c r="AH71" s="144" t="s">
        <v>16</v>
      </c>
      <c r="AI71" s="146" t="s">
        <v>28</v>
      </c>
      <c r="AJ71" s="144">
        <v>2</v>
      </c>
      <c r="AK71" s="146">
        <v>58</v>
      </c>
    </row>
    <row r="72" spans="33:37" x14ac:dyDescent="0.35">
      <c r="AG72" s="146" t="s">
        <v>7</v>
      </c>
      <c r="AH72" s="144" t="s">
        <v>16</v>
      </c>
      <c r="AI72" s="146" t="s">
        <v>28</v>
      </c>
      <c r="AJ72" s="144">
        <v>3</v>
      </c>
      <c r="AK72" s="146">
        <v>55</v>
      </c>
    </row>
    <row r="73" spans="33:37" x14ac:dyDescent="0.35">
      <c r="AG73" s="146" t="s">
        <v>7</v>
      </c>
      <c r="AH73" s="144" t="s">
        <v>16</v>
      </c>
      <c r="AI73" s="146" t="s">
        <v>28</v>
      </c>
      <c r="AJ73" s="144">
        <v>4</v>
      </c>
      <c r="AK73" s="146">
        <v>50</v>
      </c>
    </row>
    <row r="74" spans="33:37" x14ac:dyDescent="0.35">
      <c r="AG74" s="146" t="s">
        <v>7</v>
      </c>
      <c r="AH74" s="144" t="s">
        <v>17</v>
      </c>
      <c r="AI74" s="146" t="s">
        <v>27</v>
      </c>
      <c r="AJ74" s="144">
        <v>0</v>
      </c>
      <c r="AK74" s="146">
        <v>50</v>
      </c>
    </row>
    <row r="75" spans="33:37" x14ac:dyDescent="0.35">
      <c r="AG75" s="146" t="s">
        <v>7</v>
      </c>
      <c r="AH75" s="144" t="s">
        <v>17</v>
      </c>
      <c r="AI75" s="146" t="s">
        <v>28</v>
      </c>
      <c r="AJ75" s="144">
        <v>1</v>
      </c>
      <c r="AK75" s="146" t="s">
        <v>29</v>
      </c>
    </row>
    <row r="76" spans="33:37" x14ac:dyDescent="0.35">
      <c r="AG76" s="146" t="s">
        <v>7</v>
      </c>
      <c r="AH76" s="144" t="s">
        <v>17</v>
      </c>
      <c r="AI76" s="146" t="s">
        <v>28</v>
      </c>
      <c r="AJ76" s="144">
        <v>2</v>
      </c>
      <c r="AK76" s="146">
        <v>60</v>
      </c>
    </row>
    <row r="77" spans="33:37" x14ac:dyDescent="0.35">
      <c r="AG77" s="146" t="s">
        <v>7</v>
      </c>
      <c r="AH77" s="144" t="s">
        <v>17</v>
      </c>
      <c r="AI77" s="146" t="s">
        <v>28</v>
      </c>
      <c r="AJ77" s="144">
        <v>3</v>
      </c>
      <c r="AK77" s="146">
        <v>58</v>
      </c>
    </row>
    <row r="78" spans="33:37" x14ac:dyDescent="0.35">
      <c r="AG78" s="146" t="s">
        <v>7</v>
      </c>
      <c r="AH78" s="144" t="s">
        <v>17</v>
      </c>
      <c r="AI78" s="146" t="s">
        <v>28</v>
      </c>
      <c r="AJ78" s="144">
        <v>4</v>
      </c>
      <c r="AK78" s="146">
        <v>53</v>
      </c>
    </row>
    <row r="79" spans="33:37" x14ac:dyDescent="0.35">
      <c r="AG79" s="146" t="s">
        <v>8</v>
      </c>
      <c r="AH79" s="144" t="s">
        <v>12</v>
      </c>
      <c r="AI79" s="146" t="s">
        <v>27</v>
      </c>
      <c r="AJ79" s="144">
        <v>0</v>
      </c>
      <c r="AK79" s="146">
        <v>60</v>
      </c>
    </row>
    <row r="80" spans="33:37" x14ac:dyDescent="0.35">
      <c r="AG80" s="146" t="s">
        <v>8</v>
      </c>
      <c r="AH80" s="144" t="s">
        <v>12</v>
      </c>
      <c r="AI80" s="146" t="s">
        <v>28</v>
      </c>
      <c r="AJ80" s="144">
        <v>1</v>
      </c>
      <c r="AK80" s="146">
        <v>60</v>
      </c>
    </row>
    <row r="81" spans="33:37" x14ac:dyDescent="0.35">
      <c r="AG81" s="146" t="s">
        <v>8</v>
      </c>
      <c r="AH81" s="144" t="s">
        <v>12</v>
      </c>
      <c r="AI81" s="146" t="s">
        <v>28</v>
      </c>
      <c r="AJ81" s="144">
        <v>2</v>
      </c>
      <c r="AK81" s="146">
        <v>60</v>
      </c>
    </row>
    <row r="82" spans="33:37" x14ac:dyDescent="0.35">
      <c r="AG82" s="146" t="s">
        <v>8</v>
      </c>
      <c r="AH82" s="144" t="s">
        <v>12</v>
      </c>
      <c r="AI82" s="146" t="s">
        <v>28</v>
      </c>
      <c r="AJ82" s="144">
        <v>3</v>
      </c>
      <c r="AK82" s="146">
        <v>60</v>
      </c>
    </row>
    <row r="83" spans="33:37" x14ac:dyDescent="0.35">
      <c r="AG83" s="146" t="s">
        <v>8</v>
      </c>
      <c r="AH83" s="144" t="s">
        <v>12</v>
      </c>
      <c r="AI83" s="146" t="s">
        <v>28</v>
      </c>
      <c r="AJ83" s="144">
        <v>4</v>
      </c>
      <c r="AK83" s="146">
        <v>60</v>
      </c>
    </row>
    <row r="84" spans="33:37" x14ac:dyDescent="0.35">
      <c r="AG84" s="146" t="s">
        <v>8</v>
      </c>
      <c r="AH84" s="144" t="s">
        <v>13</v>
      </c>
      <c r="AI84" s="146" t="s">
        <v>27</v>
      </c>
      <c r="AJ84" s="144">
        <v>0</v>
      </c>
      <c r="AK84" s="146">
        <v>60</v>
      </c>
    </row>
    <row r="85" spans="33:37" x14ac:dyDescent="0.35">
      <c r="AG85" s="146" t="s">
        <v>8</v>
      </c>
      <c r="AH85" s="144" t="s">
        <v>13</v>
      </c>
      <c r="AI85" s="146" t="s">
        <v>28</v>
      </c>
      <c r="AJ85" s="144">
        <v>1</v>
      </c>
      <c r="AK85" s="146">
        <v>63</v>
      </c>
    </row>
    <row r="86" spans="33:37" x14ac:dyDescent="0.35">
      <c r="AG86" s="146" t="s">
        <v>8</v>
      </c>
      <c r="AH86" s="144" t="s">
        <v>13</v>
      </c>
      <c r="AI86" s="146" t="s">
        <v>28</v>
      </c>
      <c r="AJ86" s="144">
        <v>2</v>
      </c>
      <c r="AK86" s="146">
        <v>60</v>
      </c>
    </row>
    <row r="87" spans="33:37" x14ac:dyDescent="0.35">
      <c r="AG87" s="146" t="s">
        <v>8</v>
      </c>
      <c r="AH87" s="144" t="s">
        <v>13</v>
      </c>
      <c r="AI87" s="146" t="s">
        <v>28</v>
      </c>
      <c r="AJ87" s="144">
        <v>3</v>
      </c>
      <c r="AK87" s="146">
        <v>60</v>
      </c>
    </row>
    <row r="88" spans="33:37" x14ac:dyDescent="0.35">
      <c r="AG88" s="146" t="s">
        <v>8</v>
      </c>
      <c r="AH88" s="144" t="s">
        <v>13</v>
      </c>
      <c r="AI88" s="146" t="s">
        <v>28</v>
      </c>
      <c r="AJ88" s="144">
        <v>4</v>
      </c>
      <c r="AK88" s="146">
        <v>60</v>
      </c>
    </row>
    <row r="89" spans="33:37" x14ac:dyDescent="0.35">
      <c r="AG89" s="146" t="s">
        <v>8</v>
      </c>
      <c r="AH89" s="144" t="s">
        <v>14</v>
      </c>
      <c r="AI89" s="146" t="s">
        <v>27</v>
      </c>
      <c r="AJ89" s="144">
        <v>0</v>
      </c>
      <c r="AK89" s="146">
        <v>60</v>
      </c>
    </row>
    <row r="90" spans="33:37" x14ac:dyDescent="0.35">
      <c r="AG90" s="146" t="s">
        <v>8</v>
      </c>
      <c r="AH90" s="144" t="s">
        <v>14</v>
      </c>
      <c r="AI90" s="146" t="s">
        <v>28</v>
      </c>
      <c r="AJ90" s="144">
        <v>1</v>
      </c>
      <c r="AK90" s="146">
        <v>66</v>
      </c>
    </row>
    <row r="91" spans="33:37" x14ac:dyDescent="0.35">
      <c r="AG91" s="146" t="s">
        <v>8</v>
      </c>
      <c r="AH91" s="144" t="s">
        <v>14</v>
      </c>
      <c r="AI91" s="146" t="s">
        <v>28</v>
      </c>
      <c r="AJ91" s="144">
        <v>2</v>
      </c>
      <c r="AK91" s="146">
        <v>63</v>
      </c>
    </row>
    <row r="92" spans="33:37" x14ac:dyDescent="0.35">
      <c r="AG92" s="146" t="s">
        <v>8</v>
      </c>
      <c r="AH92" s="144" t="s">
        <v>14</v>
      </c>
      <c r="AI92" s="146" t="s">
        <v>28</v>
      </c>
      <c r="AJ92" s="144">
        <v>3</v>
      </c>
      <c r="AK92" s="146">
        <v>60</v>
      </c>
    </row>
    <row r="93" spans="33:37" x14ac:dyDescent="0.35">
      <c r="AG93" s="146" t="s">
        <v>8</v>
      </c>
      <c r="AH93" s="144" t="s">
        <v>14</v>
      </c>
      <c r="AI93" s="146" t="s">
        <v>28</v>
      </c>
      <c r="AJ93" s="144">
        <v>4</v>
      </c>
      <c r="AK93" s="146">
        <v>60</v>
      </c>
    </row>
    <row r="94" spans="33:37" x14ac:dyDescent="0.35">
      <c r="AG94" s="146" t="s">
        <v>8</v>
      </c>
      <c r="AH94" s="144" t="s">
        <v>15</v>
      </c>
      <c r="AI94" s="146" t="s">
        <v>27</v>
      </c>
      <c r="AJ94" s="144">
        <v>0</v>
      </c>
      <c r="AK94" s="146">
        <v>60</v>
      </c>
    </row>
    <row r="95" spans="33:37" x14ac:dyDescent="0.35">
      <c r="AG95" s="146" t="s">
        <v>8</v>
      </c>
      <c r="AH95" s="144" t="s">
        <v>15</v>
      </c>
      <c r="AI95" s="146" t="s">
        <v>28</v>
      </c>
      <c r="AJ95" s="144">
        <v>1</v>
      </c>
      <c r="AK95" s="146" t="s">
        <v>29</v>
      </c>
    </row>
    <row r="96" spans="33:37" x14ac:dyDescent="0.35">
      <c r="AG96" s="146" t="s">
        <v>8</v>
      </c>
      <c r="AH96" s="144" t="s">
        <v>15</v>
      </c>
      <c r="AI96" s="146" t="s">
        <v>28</v>
      </c>
      <c r="AJ96" s="144">
        <v>2</v>
      </c>
      <c r="AK96" s="146">
        <v>66</v>
      </c>
    </row>
    <row r="97" spans="33:37" x14ac:dyDescent="0.35">
      <c r="AG97" s="146" t="s">
        <v>8</v>
      </c>
      <c r="AH97" s="144" t="s">
        <v>15</v>
      </c>
      <c r="AI97" s="146" t="s">
        <v>28</v>
      </c>
      <c r="AJ97" s="144">
        <v>3</v>
      </c>
      <c r="AK97" s="146">
        <v>63</v>
      </c>
    </row>
    <row r="98" spans="33:37" x14ac:dyDescent="0.35">
      <c r="AG98" s="146" t="s">
        <v>8</v>
      </c>
      <c r="AH98" s="144" t="s">
        <v>15</v>
      </c>
      <c r="AI98" s="146" t="s">
        <v>28</v>
      </c>
      <c r="AJ98" s="144">
        <v>4</v>
      </c>
      <c r="AK98" s="146">
        <v>60</v>
      </c>
    </row>
    <row r="99" spans="33:37" x14ac:dyDescent="0.35">
      <c r="AG99" s="146" t="s">
        <v>8</v>
      </c>
      <c r="AH99" s="144" t="s">
        <v>16</v>
      </c>
      <c r="AI99" s="146" t="s">
        <v>27</v>
      </c>
      <c r="AJ99" s="144">
        <v>0</v>
      </c>
      <c r="AK99" s="146">
        <v>60</v>
      </c>
    </row>
    <row r="100" spans="33:37" x14ac:dyDescent="0.35">
      <c r="AG100" s="146" t="s">
        <v>8</v>
      </c>
      <c r="AH100" s="144" t="s">
        <v>16</v>
      </c>
      <c r="AI100" s="146" t="s">
        <v>28</v>
      </c>
      <c r="AJ100" s="144">
        <v>1</v>
      </c>
      <c r="AK100" s="146" t="s">
        <v>29</v>
      </c>
    </row>
    <row r="101" spans="33:37" x14ac:dyDescent="0.35">
      <c r="AG101" s="146" t="s">
        <v>8</v>
      </c>
      <c r="AH101" s="144" t="s">
        <v>16</v>
      </c>
      <c r="AI101" s="146" t="s">
        <v>28</v>
      </c>
      <c r="AJ101" s="144">
        <v>2</v>
      </c>
      <c r="AK101" s="146">
        <v>69</v>
      </c>
    </row>
    <row r="102" spans="33:37" x14ac:dyDescent="0.35">
      <c r="AG102" s="146" t="s">
        <v>8</v>
      </c>
      <c r="AH102" s="144" t="s">
        <v>16</v>
      </c>
      <c r="AI102" s="146" t="s">
        <v>28</v>
      </c>
      <c r="AJ102" s="144">
        <v>3</v>
      </c>
      <c r="AK102" s="146">
        <v>66</v>
      </c>
    </row>
    <row r="103" spans="33:37" x14ac:dyDescent="0.35">
      <c r="AG103" s="146" t="s">
        <v>8</v>
      </c>
      <c r="AH103" s="144" t="s">
        <v>16</v>
      </c>
      <c r="AI103" s="146" t="s">
        <v>28</v>
      </c>
      <c r="AJ103" s="144">
        <v>4</v>
      </c>
      <c r="AK103" s="146">
        <v>60</v>
      </c>
    </row>
    <row r="104" spans="33:37" x14ac:dyDescent="0.35">
      <c r="AG104" s="146" t="s">
        <v>8</v>
      </c>
      <c r="AH104" s="144" t="s">
        <v>17</v>
      </c>
      <c r="AI104" s="146" t="s">
        <v>27</v>
      </c>
      <c r="AJ104" s="144">
        <v>0</v>
      </c>
      <c r="AK104" s="146">
        <v>60</v>
      </c>
    </row>
    <row r="105" spans="33:37" x14ac:dyDescent="0.35">
      <c r="AG105" s="146" t="s">
        <v>8</v>
      </c>
      <c r="AH105" s="144" t="s">
        <v>17</v>
      </c>
      <c r="AI105" s="146" t="s">
        <v>28</v>
      </c>
      <c r="AJ105" s="144">
        <v>1</v>
      </c>
      <c r="AK105" s="146" t="s">
        <v>29</v>
      </c>
    </row>
    <row r="106" spans="33:37" x14ac:dyDescent="0.35">
      <c r="AG106" s="146" t="s">
        <v>8</v>
      </c>
      <c r="AH106" s="144" t="s">
        <v>17</v>
      </c>
      <c r="AI106" s="146" t="s">
        <v>28</v>
      </c>
      <c r="AJ106" s="144">
        <v>2</v>
      </c>
      <c r="AK106" s="146">
        <v>72</v>
      </c>
    </row>
    <row r="107" spans="33:37" x14ac:dyDescent="0.35">
      <c r="AG107" s="146" t="s">
        <v>8</v>
      </c>
      <c r="AH107" s="144" t="s">
        <v>17</v>
      </c>
      <c r="AI107" s="146" t="s">
        <v>28</v>
      </c>
      <c r="AJ107" s="144">
        <v>3</v>
      </c>
      <c r="AK107" s="146">
        <v>69</v>
      </c>
    </row>
    <row r="108" spans="33:37" x14ac:dyDescent="0.35">
      <c r="AG108" s="146" t="s">
        <v>8</v>
      </c>
      <c r="AH108" s="144" t="s">
        <v>17</v>
      </c>
      <c r="AI108" s="146" t="s">
        <v>28</v>
      </c>
      <c r="AJ108" s="144">
        <v>4</v>
      </c>
      <c r="AK108" s="146">
        <v>63</v>
      </c>
    </row>
    <row r="109" spans="33:37" x14ac:dyDescent="0.35">
      <c r="AG109" s="146" t="s">
        <v>9</v>
      </c>
      <c r="AH109" s="144" t="s">
        <v>12</v>
      </c>
      <c r="AI109" s="146" t="s">
        <v>27</v>
      </c>
      <c r="AJ109" s="144">
        <v>0</v>
      </c>
      <c r="AK109" s="146">
        <v>70</v>
      </c>
    </row>
    <row r="110" spans="33:37" x14ac:dyDescent="0.35">
      <c r="AG110" s="146" t="s">
        <v>9</v>
      </c>
      <c r="AH110" s="144" t="s">
        <v>12</v>
      </c>
      <c r="AI110" s="146" t="s">
        <v>28</v>
      </c>
      <c r="AJ110" s="144">
        <v>1</v>
      </c>
      <c r="AK110" s="146">
        <v>70</v>
      </c>
    </row>
    <row r="111" spans="33:37" x14ac:dyDescent="0.35">
      <c r="AG111" s="146" t="s">
        <v>9</v>
      </c>
      <c r="AH111" s="144" t="s">
        <v>12</v>
      </c>
      <c r="AI111" s="146" t="s">
        <v>28</v>
      </c>
      <c r="AJ111" s="144">
        <v>2</v>
      </c>
      <c r="AK111" s="146">
        <v>70</v>
      </c>
    </row>
    <row r="112" spans="33:37" x14ac:dyDescent="0.35">
      <c r="AG112" s="146" t="s">
        <v>9</v>
      </c>
      <c r="AH112" s="144" t="s">
        <v>12</v>
      </c>
      <c r="AI112" s="146" t="s">
        <v>28</v>
      </c>
      <c r="AJ112" s="144">
        <v>3</v>
      </c>
      <c r="AK112" s="146">
        <v>70</v>
      </c>
    </row>
    <row r="113" spans="33:37" x14ac:dyDescent="0.35">
      <c r="AG113" s="146" t="s">
        <v>9</v>
      </c>
      <c r="AH113" s="144" t="s">
        <v>12</v>
      </c>
      <c r="AI113" s="146" t="s">
        <v>28</v>
      </c>
      <c r="AJ113" s="144">
        <v>4</v>
      </c>
      <c r="AK113" s="146">
        <v>70</v>
      </c>
    </row>
    <row r="114" spans="33:37" x14ac:dyDescent="0.35">
      <c r="AG114" s="146" t="s">
        <v>9</v>
      </c>
      <c r="AH114" s="144" t="s">
        <v>13</v>
      </c>
      <c r="AI114" s="146" t="s">
        <v>27</v>
      </c>
      <c r="AJ114" s="144">
        <v>0</v>
      </c>
      <c r="AK114" s="146">
        <v>70</v>
      </c>
    </row>
    <row r="115" spans="33:37" x14ac:dyDescent="0.35">
      <c r="AG115" s="146" t="s">
        <v>9</v>
      </c>
      <c r="AH115" s="144" t="s">
        <v>13</v>
      </c>
      <c r="AI115" s="146" t="s">
        <v>28</v>
      </c>
      <c r="AJ115" s="144">
        <v>1</v>
      </c>
      <c r="AK115" s="146">
        <v>74</v>
      </c>
    </row>
    <row r="116" spans="33:37" x14ac:dyDescent="0.35">
      <c r="AG116" s="146" t="s">
        <v>9</v>
      </c>
      <c r="AH116" s="144" t="s">
        <v>13</v>
      </c>
      <c r="AI116" s="146" t="s">
        <v>28</v>
      </c>
      <c r="AJ116" s="144">
        <v>2</v>
      </c>
      <c r="AK116" s="146">
        <v>70</v>
      </c>
    </row>
    <row r="117" spans="33:37" x14ac:dyDescent="0.35">
      <c r="AG117" s="146" t="s">
        <v>9</v>
      </c>
      <c r="AH117" s="144" t="s">
        <v>13</v>
      </c>
      <c r="AI117" s="146" t="s">
        <v>28</v>
      </c>
      <c r="AJ117" s="144">
        <v>3</v>
      </c>
      <c r="AK117" s="146">
        <v>70</v>
      </c>
    </row>
    <row r="118" spans="33:37" x14ac:dyDescent="0.35">
      <c r="AG118" s="146" t="s">
        <v>9</v>
      </c>
      <c r="AH118" s="144" t="s">
        <v>13</v>
      </c>
      <c r="AI118" s="146" t="s">
        <v>28</v>
      </c>
      <c r="AJ118" s="144">
        <v>4</v>
      </c>
      <c r="AK118" s="146">
        <v>70</v>
      </c>
    </row>
    <row r="119" spans="33:37" x14ac:dyDescent="0.35">
      <c r="AG119" s="146" t="s">
        <v>9</v>
      </c>
      <c r="AH119" s="144" t="s">
        <v>14</v>
      </c>
      <c r="AI119" s="146" t="s">
        <v>27</v>
      </c>
      <c r="AJ119" s="144">
        <v>0</v>
      </c>
      <c r="AK119" s="146">
        <v>70</v>
      </c>
    </row>
    <row r="120" spans="33:37" x14ac:dyDescent="0.35">
      <c r="AG120" s="146" t="s">
        <v>9</v>
      </c>
      <c r="AH120" s="144" t="s">
        <v>14</v>
      </c>
      <c r="AI120" s="146" t="s">
        <v>28</v>
      </c>
      <c r="AJ120" s="144">
        <v>1</v>
      </c>
      <c r="AK120" s="146">
        <v>77</v>
      </c>
    </row>
    <row r="121" spans="33:37" x14ac:dyDescent="0.35">
      <c r="AG121" s="146" t="s">
        <v>9</v>
      </c>
      <c r="AH121" s="144" t="s">
        <v>14</v>
      </c>
      <c r="AI121" s="146" t="s">
        <v>28</v>
      </c>
      <c r="AJ121" s="144">
        <v>2</v>
      </c>
      <c r="AK121" s="146">
        <v>74</v>
      </c>
    </row>
    <row r="122" spans="33:37" x14ac:dyDescent="0.35">
      <c r="AG122" s="146" t="s">
        <v>9</v>
      </c>
      <c r="AH122" s="144" t="s">
        <v>14</v>
      </c>
      <c r="AI122" s="146" t="s">
        <v>28</v>
      </c>
      <c r="AJ122" s="144">
        <v>3</v>
      </c>
      <c r="AK122" s="146">
        <v>70</v>
      </c>
    </row>
    <row r="123" spans="33:37" x14ac:dyDescent="0.35">
      <c r="AG123" s="146" t="s">
        <v>9</v>
      </c>
      <c r="AH123" s="144" t="s">
        <v>14</v>
      </c>
      <c r="AI123" s="146" t="s">
        <v>28</v>
      </c>
      <c r="AJ123" s="144">
        <v>4</v>
      </c>
      <c r="AK123" s="146">
        <v>70</v>
      </c>
    </row>
    <row r="124" spans="33:37" x14ac:dyDescent="0.35">
      <c r="AG124" s="146" t="s">
        <v>9</v>
      </c>
      <c r="AH124" s="144" t="s">
        <v>15</v>
      </c>
      <c r="AI124" s="146" t="s">
        <v>27</v>
      </c>
      <c r="AJ124" s="144">
        <v>0</v>
      </c>
      <c r="AK124" s="146">
        <v>70</v>
      </c>
    </row>
    <row r="125" spans="33:37" x14ac:dyDescent="0.35">
      <c r="AG125" s="146" t="s">
        <v>9</v>
      </c>
      <c r="AH125" s="144" t="s">
        <v>15</v>
      </c>
      <c r="AI125" s="146" t="s">
        <v>28</v>
      </c>
      <c r="AJ125" s="144">
        <v>1</v>
      </c>
      <c r="AK125" s="146" t="s">
        <v>29</v>
      </c>
    </row>
    <row r="126" spans="33:37" x14ac:dyDescent="0.35">
      <c r="AG126" s="146" t="s">
        <v>9</v>
      </c>
      <c r="AH126" s="144" t="s">
        <v>15</v>
      </c>
      <c r="AI126" s="146" t="s">
        <v>28</v>
      </c>
      <c r="AJ126" s="144">
        <v>2</v>
      </c>
      <c r="AK126" s="146">
        <v>77</v>
      </c>
    </row>
    <row r="127" spans="33:37" x14ac:dyDescent="0.35">
      <c r="AG127" s="146" t="s">
        <v>9</v>
      </c>
      <c r="AH127" s="144" t="s">
        <v>15</v>
      </c>
      <c r="AI127" s="146" t="s">
        <v>28</v>
      </c>
      <c r="AJ127" s="144">
        <v>3</v>
      </c>
      <c r="AK127" s="146">
        <v>74</v>
      </c>
    </row>
    <row r="128" spans="33:37" x14ac:dyDescent="0.35">
      <c r="AG128" s="146" t="s">
        <v>9</v>
      </c>
      <c r="AH128" s="144" t="s">
        <v>15</v>
      </c>
      <c r="AI128" s="146" t="s">
        <v>28</v>
      </c>
      <c r="AJ128" s="144">
        <v>4</v>
      </c>
      <c r="AK128" s="146">
        <v>70</v>
      </c>
    </row>
    <row r="129" spans="33:37" x14ac:dyDescent="0.35">
      <c r="AG129" s="146" t="s">
        <v>9</v>
      </c>
      <c r="AH129" s="144" t="s">
        <v>16</v>
      </c>
      <c r="AI129" s="146" t="s">
        <v>27</v>
      </c>
      <c r="AJ129" s="144">
        <v>0</v>
      </c>
      <c r="AK129" s="146">
        <v>70</v>
      </c>
    </row>
    <row r="130" spans="33:37" x14ac:dyDescent="0.35">
      <c r="AG130" s="146" t="s">
        <v>9</v>
      </c>
      <c r="AH130" s="144" t="s">
        <v>16</v>
      </c>
      <c r="AI130" s="146" t="s">
        <v>28</v>
      </c>
      <c r="AJ130" s="144">
        <v>1</v>
      </c>
      <c r="AK130" s="146" t="s">
        <v>29</v>
      </c>
    </row>
    <row r="131" spans="33:37" x14ac:dyDescent="0.35">
      <c r="AG131" s="146" t="s">
        <v>9</v>
      </c>
      <c r="AH131" s="144" t="s">
        <v>16</v>
      </c>
      <c r="AI131" s="146" t="s">
        <v>28</v>
      </c>
      <c r="AJ131" s="144">
        <v>2</v>
      </c>
      <c r="AK131" s="146">
        <v>81</v>
      </c>
    </row>
    <row r="132" spans="33:37" x14ac:dyDescent="0.35">
      <c r="AG132" s="146" t="s">
        <v>9</v>
      </c>
      <c r="AH132" s="144" t="s">
        <v>16</v>
      </c>
      <c r="AI132" s="146" t="s">
        <v>28</v>
      </c>
      <c r="AJ132" s="144">
        <v>3</v>
      </c>
      <c r="AK132" s="146">
        <v>77</v>
      </c>
    </row>
    <row r="133" spans="33:37" x14ac:dyDescent="0.35">
      <c r="AG133" s="146" t="s">
        <v>9</v>
      </c>
      <c r="AH133" s="144" t="s">
        <v>16</v>
      </c>
      <c r="AI133" s="146" t="s">
        <v>28</v>
      </c>
      <c r="AJ133" s="144">
        <v>4</v>
      </c>
      <c r="AK133" s="146">
        <v>70</v>
      </c>
    </row>
    <row r="134" spans="33:37" x14ac:dyDescent="0.35">
      <c r="AG134" s="146" t="s">
        <v>9</v>
      </c>
      <c r="AH134" s="144" t="s">
        <v>17</v>
      </c>
      <c r="AI134" s="146" t="s">
        <v>27</v>
      </c>
      <c r="AJ134" s="144">
        <v>0</v>
      </c>
      <c r="AK134" s="146">
        <v>70</v>
      </c>
    </row>
    <row r="135" spans="33:37" x14ac:dyDescent="0.35">
      <c r="AG135" s="146" t="s">
        <v>9</v>
      </c>
      <c r="AH135" s="144" t="s">
        <v>17</v>
      </c>
      <c r="AI135" s="146" t="s">
        <v>28</v>
      </c>
      <c r="AJ135" s="144">
        <v>1</v>
      </c>
      <c r="AK135" s="146" t="s">
        <v>29</v>
      </c>
    </row>
    <row r="136" spans="33:37" x14ac:dyDescent="0.35">
      <c r="AG136" s="146" t="s">
        <v>9</v>
      </c>
      <c r="AH136" s="144" t="s">
        <v>17</v>
      </c>
      <c r="AI136" s="146" t="s">
        <v>28</v>
      </c>
      <c r="AJ136" s="144">
        <v>2</v>
      </c>
      <c r="AK136" s="146">
        <v>84</v>
      </c>
    </row>
    <row r="137" spans="33:37" x14ac:dyDescent="0.35">
      <c r="AG137" s="146" t="s">
        <v>9</v>
      </c>
      <c r="AH137" s="144" t="s">
        <v>17</v>
      </c>
      <c r="AI137" s="146" t="s">
        <v>28</v>
      </c>
      <c r="AJ137" s="144">
        <v>3</v>
      </c>
      <c r="AK137" s="146">
        <v>81</v>
      </c>
    </row>
    <row r="138" spans="33:37" x14ac:dyDescent="0.35">
      <c r="AG138" s="146" t="s">
        <v>9</v>
      </c>
      <c r="AH138" s="144" t="s">
        <v>17</v>
      </c>
      <c r="AI138" s="146" t="s">
        <v>28</v>
      </c>
      <c r="AJ138" s="144">
        <v>4</v>
      </c>
      <c r="AK138" s="146">
        <v>74</v>
      </c>
    </row>
    <row r="139" spans="33:37" x14ac:dyDescent="0.35">
      <c r="AG139" s="146" t="s">
        <v>10</v>
      </c>
      <c r="AH139" s="144" t="s">
        <v>12</v>
      </c>
      <c r="AI139" s="146" t="s">
        <v>27</v>
      </c>
      <c r="AJ139" s="144">
        <v>0</v>
      </c>
      <c r="AK139" s="146">
        <v>80</v>
      </c>
    </row>
    <row r="140" spans="33:37" x14ac:dyDescent="0.35">
      <c r="AG140" s="146" t="s">
        <v>10</v>
      </c>
      <c r="AH140" s="144" t="s">
        <v>12</v>
      </c>
      <c r="AI140" s="146" t="s">
        <v>28</v>
      </c>
      <c r="AJ140" s="144">
        <v>1</v>
      </c>
      <c r="AK140" s="146" t="s">
        <v>32</v>
      </c>
    </row>
    <row r="141" spans="33:37" x14ac:dyDescent="0.35">
      <c r="AG141" s="146" t="s">
        <v>10</v>
      </c>
      <c r="AH141" s="144" t="s">
        <v>12</v>
      </c>
      <c r="AI141" s="146" t="s">
        <v>28</v>
      </c>
      <c r="AJ141" s="144">
        <v>2</v>
      </c>
      <c r="AK141" s="146" t="s">
        <v>33</v>
      </c>
    </row>
    <row r="142" spans="33:37" x14ac:dyDescent="0.35">
      <c r="AG142" s="146" t="s">
        <v>10</v>
      </c>
      <c r="AH142" s="144" t="s">
        <v>12</v>
      </c>
      <c r="AI142" s="146" t="s">
        <v>28</v>
      </c>
      <c r="AJ142" s="144">
        <v>3</v>
      </c>
      <c r="AK142" s="146" t="s">
        <v>34</v>
      </c>
    </row>
    <row r="143" spans="33:37" x14ac:dyDescent="0.35">
      <c r="AG143" s="146" t="s">
        <v>10</v>
      </c>
      <c r="AH143" s="144" t="s">
        <v>12</v>
      </c>
      <c r="AI143" s="146" t="s">
        <v>28</v>
      </c>
      <c r="AJ143" s="144">
        <v>4</v>
      </c>
      <c r="AK143" s="146" t="s">
        <v>35</v>
      </c>
    </row>
    <row r="144" spans="33:37" x14ac:dyDescent="0.35">
      <c r="AG144" s="146" t="s">
        <v>10</v>
      </c>
      <c r="AH144" s="144" t="s">
        <v>13</v>
      </c>
      <c r="AI144" s="146" t="s">
        <v>27</v>
      </c>
      <c r="AJ144" s="144">
        <v>0</v>
      </c>
      <c r="AK144" s="146">
        <v>80</v>
      </c>
    </row>
    <row r="145" spans="33:37" x14ac:dyDescent="0.35">
      <c r="AG145" s="146" t="s">
        <v>10</v>
      </c>
      <c r="AH145" s="144" t="s">
        <v>13</v>
      </c>
      <c r="AI145" s="146" t="s">
        <v>28</v>
      </c>
      <c r="AJ145" s="144">
        <v>1</v>
      </c>
      <c r="AK145" s="146" t="s">
        <v>32</v>
      </c>
    </row>
    <row r="146" spans="33:37" x14ac:dyDescent="0.35">
      <c r="AG146" s="146" t="s">
        <v>10</v>
      </c>
      <c r="AH146" s="144" t="s">
        <v>13</v>
      </c>
      <c r="AI146" s="146" t="s">
        <v>28</v>
      </c>
      <c r="AJ146" s="144">
        <v>2</v>
      </c>
      <c r="AK146" s="146" t="s">
        <v>33</v>
      </c>
    </row>
    <row r="147" spans="33:37" x14ac:dyDescent="0.35">
      <c r="AG147" s="146" t="s">
        <v>10</v>
      </c>
      <c r="AH147" s="144" t="s">
        <v>13</v>
      </c>
      <c r="AI147" s="146" t="s">
        <v>28</v>
      </c>
      <c r="AJ147" s="144">
        <v>3</v>
      </c>
      <c r="AK147" s="146" t="s">
        <v>34</v>
      </c>
    </row>
    <row r="148" spans="33:37" x14ac:dyDescent="0.35">
      <c r="AG148" s="146" t="s">
        <v>10</v>
      </c>
      <c r="AH148" s="144" t="s">
        <v>13</v>
      </c>
      <c r="AI148" s="146" t="s">
        <v>28</v>
      </c>
      <c r="AJ148" s="144">
        <v>4</v>
      </c>
      <c r="AK148" s="146" t="s">
        <v>35</v>
      </c>
    </row>
    <row r="149" spans="33:37" x14ac:dyDescent="0.35">
      <c r="AG149" s="146" t="s">
        <v>10</v>
      </c>
      <c r="AH149" s="144" t="s">
        <v>14</v>
      </c>
      <c r="AI149" s="146" t="s">
        <v>27</v>
      </c>
      <c r="AJ149" s="144">
        <v>0</v>
      </c>
      <c r="AK149" s="146">
        <v>80</v>
      </c>
    </row>
    <row r="150" spans="33:37" x14ac:dyDescent="0.35">
      <c r="AG150" s="146" t="s">
        <v>10</v>
      </c>
      <c r="AH150" s="144" t="s">
        <v>14</v>
      </c>
      <c r="AI150" s="146" t="s">
        <v>28</v>
      </c>
      <c r="AJ150" s="144">
        <v>1</v>
      </c>
      <c r="AK150" s="146" t="s">
        <v>32</v>
      </c>
    </row>
    <row r="151" spans="33:37" x14ac:dyDescent="0.35">
      <c r="AG151" s="146" t="s">
        <v>10</v>
      </c>
      <c r="AH151" s="144" t="s">
        <v>14</v>
      </c>
      <c r="AI151" s="146" t="s">
        <v>28</v>
      </c>
      <c r="AJ151" s="144">
        <v>2</v>
      </c>
      <c r="AK151" s="146" t="s">
        <v>33</v>
      </c>
    </row>
    <row r="152" spans="33:37" x14ac:dyDescent="0.35">
      <c r="AG152" s="146" t="s">
        <v>10</v>
      </c>
      <c r="AH152" s="144" t="s">
        <v>14</v>
      </c>
      <c r="AI152" s="146" t="s">
        <v>28</v>
      </c>
      <c r="AJ152" s="144">
        <v>3</v>
      </c>
      <c r="AK152" s="146" t="s">
        <v>34</v>
      </c>
    </row>
    <row r="153" spans="33:37" x14ac:dyDescent="0.35">
      <c r="AG153" s="146" t="s">
        <v>10</v>
      </c>
      <c r="AH153" s="144" t="s">
        <v>14</v>
      </c>
      <c r="AI153" s="146" t="s">
        <v>28</v>
      </c>
      <c r="AJ153" s="144">
        <v>4</v>
      </c>
      <c r="AK153" s="146" t="s">
        <v>35</v>
      </c>
    </row>
    <row r="154" spans="33:37" x14ac:dyDescent="0.35">
      <c r="AG154" s="146" t="s">
        <v>10</v>
      </c>
      <c r="AH154" s="144" t="s">
        <v>15</v>
      </c>
      <c r="AI154" s="146" t="s">
        <v>27</v>
      </c>
      <c r="AJ154" s="144">
        <v>0</v>
      </c>
      <c r="AK154" s="146">
        <v>80</v>
      </c>
    </row>
    <row r="155" spans="33:37" x14ac:dyDescent="0.35">
      <c r="AG155" s="146" t="s">
        <v>10</v>
      </c>
      <c r="AH155" s="144" t="s">
        <v>15</v>
      </c>
      <c r="AI155" s="146" t="s">
        <v>28</v>
      </c>
      <c r="AJ155" s="144">
        <v>1</v>
      </c>
      <c r="AK155" s="146" t="s">
        <v>32</v>
      </c>
    </row>
    <row r="156" spans="33:37" x14ac:dyDescent="0.35">
      <c r="AG156" s="146" t="s">
        <v>10</v>
      </c>
      <c r="AH156" s="144" t="s">
        <v>15</v>
      </c>
      <c r="AI156" s="146" t="s">
        <v>28</v>
      </c>
      <c r="AJ156" s="144">
        <v>2</v>
      </c>
      <c r="AK156" s="146" t="s">
        <v>33</v>
      </c>
    </row>
    <row r="157" spans="33:37" x14ac:dyDescent="0.35">
      <c r="AG157" s="146" t="s">
        <v>10</v>
      </c>
      <c r="AH157" s="144" t="s">
        <v>15</v>
      </c>
      <c r="AI157" s="146" t="s">
        <v>28</v>
      </c>
      <c r="AJ157" s="144">
        <v>3</v>
      </c>
      <c r="AK157" s="146" t="s">
        <v>34</v>
      </c>
    </row>
    <row r="158" spans="33:37" x14ac:dyDescent="0.35">
      <c r="AG158" s="146" t="s">
        <v>10</v>
      </c>
      <c r="AH158" s="144" t="s">
        <v>15</v>
      </c>
      <c r="AI158" s="146" t="s">
        <v>28</v>
      </c>
      <c r="AJ158" s="144">
        <v>4</v>
      </c>
      <c r="AK158" s="146" t="s">
        <v>35</v>
      </c>
    </row>
    <row r="159" spans="33:37" x14ac:dyDescent="0.35">
      <c r="AG159" s="146" t="s">
        <v>10</v>
      </c>
      <c r="AH159" s="144" t="s">
        <v>16</v>
      </c>
      <c r="AI159" s="146" t="s">
        <v>27</v>
      </c>
      <c r="AJ159" s="144">
        <v>0</v>
      </c>
      <c r="AK159" s="146">
        <v>80</v>
      </c>
    </row>
    <row r="160" spans="33:37" x14ac:dyDescent="0.35">
      <c r="AG160" s="146" t="s">
        <v>10</v>
      </c>
      <c r="AH160" s="144" t="s">
        <v>16</v>
      </c>
      <c r="AI160" s="146" t="s">
        <v>28</v>
      </c>
      <c r="AJ160" s="144">
        <v>1</v>
      </c>
      <c r="AK160" s="146" t="s">
        <v>32</v>
      </c>
    </row>
    <row r="161" spans="33:37" x14ac:dyDescent="0.35">
      <c r="AG161" s="146" t="s">
        <v>10</v>
      </c>
      <c r="AH161" s="144" t="s">
        <v>16</v>
      </c>
      <c r="AI161" s="146" t="s">
        <v>28</v>
      </c>
      <c r="AJ161" s="144">
        <v>2</v>
      </c>
      <c r="AK161" s="146" t="s">
        <v>33</v>
      </c>
    </row>
    <row r="162" spans="33:37" x14ac:dyDescent="0.35">
      <c r="AG162" s="146" t="s">
        <v>10</v>
      </c>
      <c r="AH162" s="144" t="s">
        <v>16</v>
      </c>
      <c r="AI162" s="146" t="s">
        <v>28</v>
      </c>
      <c r="AJ162" s="144">
        <v>3</v>
      </c>
      <c r="AK162" s="146" t="s">
        <v>34</v>
      </c>
    </row>
    <row r="163" spans="33:37" x14ac:dyDescent="0.35">
      <c r="AG163" s="146" t="s">
        <v>10</v>
      </c>
      <c r="AH163" s="144" t="s">
        <v>16</v>
      </c>
      <c r="AI163" s="146" t="s">
        <v>28</v>
      </c>
      <c r="AJ163" s="144">
        <v>4</v>
      </c>
      <c r="AK163" s="146" t="s">
        <v>35</v>
      </c>
    </row>
    <row r="164" spans="33:37" x14ac:dyDescent="0.35">
      <c r="AG164" s="146" t="s">
        <v>10</v>
      </c>
      <c r="AH164" s="144" t="s">
        <v>17</v>
      </c>
      <c r="AI164" s="146" t="s">
        <v>27</v>
      </c>
      <c r="AJ164" s="144">
        <v>0</v>
      </c>
      <c r="AK164" s="146">
        <v>80</v>
      </c>
    </row>
    <row r="165" spans="33:37" x14ac:dyDescent="0.35">
      <c r="AG165" s="146" t="s">
        <v>10</v>
      </c>
      <c r="AH165" s="144" t="s">
        <v>17</v>
      </c>
      <c r="AI165" s="146" t="s">
        <v>28</v>
      </c>
      <c r="AJ165" s="144">
        <v>1</v>
      </c>
      <c r="AK165" s="146" t="s">
        <v>32</v>
      </c>
    </row>
    <row r="166" spans="33:37" x14ac:dyDescent="0.35">
      <c r="AG166" s="146" t="s">
        <v>10</v>
      </c>
      <c r="AH166" s="144" t="s">
        <v>17</v>
      </c>
      <c r="AI166" s="146" t="s">
        <v>28</v>
      </c>
      <c r="AJ166" s="144">
        <v>2</v>
      </c>
      <c r="AK166" s="146" t="s">
        <v>33</v>
      </c>
    </row>
    <row r="167" spans="33:37" x14ac:dyDescent="0.35">
      <c r="AG167" s="146" t="s">
        <v>10</v>
      </c>
      <c r="AH167" s="144" t="s">
        <v>17</v>
      </c>
      <c r="AI167" s="146" t="s">
        <v>28</v>
      </c>
      <c r="AJ167" s="144">
        <v>3</v>
      </c>
      <c r="AK167" s="146" t="s">
        <v>34</v>
      </c>
    </row>
    <row r="168" spans="33:37" x14ac:dyDescent="0.35">
      <c r="AG168" s="146" t="s">
        <v>10</v>
      </c>
      <c r="AH168" s="144" t="s">
        <v>17</v>
      </c>
      <c r="AI168" s="146" t="s">
        <v>28</v>
      </c>
      <c r="AJ168" s="144">
        <v>4</v>
      </c>
      <c r="AK168" s="146" t="s">
        <v>35</v>
      </c>
    </row>
    <row r="169" spans="33:37" x14ac:dyDescent="0.35">
      <c r="AG169" s="146" t="s">
        <v>11</v>
      </c>
      <c r="AH169" s="144" t="s">
        <v>12</v>
      </c>
      <c r="AI169" s="146" t="s">
        <v>27</v>
      </c>
      <c r="AJ169" s="144">
        <v>0</v>
      </c>
      <c r="AK169" s="146">
        <v>100</v>
      </c>
    </row>
    <row r="170" spans="33:37" x14ac:dyDescent="0.35">
      <c r="AG170" s="146" t="s">
        <v>11</v>
      </c>
      <c r="AH170" s="144" t="s">
        <v>12</v>
      </c>
      <c r="AI170" s="146" t="s">
        <v>28</v>
      </c>
      <c r="AJ170" s="144">
        <v>1</v>
      </c>
      <c r="AK170" s="146" t="s">
        <v>36</v>
      </c>
    </row>
    <row r="171" spans="33:37" x14ac:dyDescent="0.35">
      <c r="AG171" s="146" t="s">
        <v>11</v>
      </c>
      <c r="AH171" s="144" t="s">
        <v>12</v>
      </c>
      <c r="AI171" s="146" t="s">
        <v>28</v>
      </c>
      <c r="AJ171" s="144">
        <v>2</v>
      </c>
      <c r="AK171" s="146" t="s">
        <v>37</v>
      </c>
    </row>
    <row r="172" spans="33:37" x14ac:dyDescent="0.35">
      <c r="AG172" s="146" t="s">
        <v>11</v>
      </c>
      <c r="AH172" s="144" t="s">
        <v>12</v>
      </c>
      <c r="AI172" s="146" t="s">
        <v>28</v>
      </c>
      <c r="AJ172" s="144">
        <v>3</v>
      </c>
      <c r="AK172" s="146" t="s">
        <v>38</v>
      </c>
    </row>
    <row r="173" spans="33:37" x14ac:dyDescent="0.35">
      <c r="AG173" s="146" t="s">
        <v>11</v>
      </c>
      <c r="AH173" s="144" t="s">
        <v>12</v>
      </c>
      <c r="AI173" s="146" t="s">
        <v>28</v>
      </c>
      <c r="AJ173" s="144">
        <v>4</v>
      </c>
      <c r="AK173" s="146" t="s">
        <v>39</v>
      </c>
    </row>
    <row r="174" spans="33:37" x14ac:dyDescent="0.35">
      <c r="AG174" s="146" t="s">
        <v>11</v>
      </c>
      <c r="AH174" s="144" t="s">
        <v>13</v>
      </c>
      <c r="AI174" s="146" t="s">
        <v>27</v>
      </c>
      <c r="AJ174" s="144">
        <v>0</v>
      </c>
      <c r="AK174" s="146">
        <v>100</v>
      </c>
    </row>
    <row r="175" spans="33:37" x14ac:dyDescent="0.35">
      <c r="AG175" s="146" t="s">
        <v>11</v>
      </c>
      <c r="AH175" s="144" t="s">
        <v>13</v>
      </c>
      <c r="AI175" s="146" t="s">
        <v>28</v>
      </c>
      <c r="AJ175" s="144">
        <v>1</v>
      </c>
      <c r="AK175" s="146" t="s">
        <v>36</v>
      </c>
    </row>
    <row r="176" spans="33:37" x14ac:dyDescent="0.35">
      <c r="AG176" s="146" t="s">
        <v>11</v>
      </c>
      <c r="AH176" s="144" t="s">
        <v>13</v>
      </c>
      <c r="AI176" s="146" t="s">
        <v>28</v>
      </c>
      <c r="AJ176" s="144">
        <v>2</v>
      </c>
      <c r="AK176" s="146" t="s">
        <v>37</v>
      </c>
    </row>
    <row r="177" spans="33:37" x14ac:dyDescent="0.35">
      <c r="AG177" s="146" t="s">
        <v>11</v>
      </c>
      <c r="AH177" s="144" t="s">
        <v>13</v>
      </c>
      <c r="AI177" s="146" t="s">
        <v>28</v>
      </c>
      <c r="AJ177" s="144">
        <v>3</v>
      </c>
      <c r="AK177" s="146" t="s">
        <v>38</v>
      </c>
    </row>
    <row r="178" spans="33:37" x14ac:dyDescent="0.35">
      <c r="AG178" s="146" t="s">
        <v>11</v>
      </c>
      <c r="AH178" s="144" t="s">
        <v>13</v>
      </c>
      <c r="AI178" s="146" t="s">
        <v>28</v>
      </c>
      <c r="AJ178" s="144">
        <v>4</v>
      </c>
      <c r="AK178" s="146" t="s">
        <v>39</v>
      </c>
    </row>
    <row r="179" spans="33:37" x14ac:dyDescent="0.35">
      <c r="AG179" s="146" t="s">
        <v>11</v>
      </c>
      <c r="AH179" s="144" t="s">
        <v>14</v>
      </c>
      <c r="AI179" s="146" t="s">
        <v>27</v>
      </c>
      <c r="AJ179" s="144">
        <v>0</v>
      </c>
      <c r="AK179" s="146">
        <v>100</v>
      </c>
    </row>
    <row r="180" spans="33:37" x14ac:dyDescent="0.35">
      <c r="AG180" s="146" t="s">
        <v>11</v>
      </c>
      <c r="AH180" s="144" t="s">
        <v>14</v>
      </c>
      <c r="AI180" s="146" t="s">
        <v>28</v>
      </c>
      <c r="AJ180" s="144">
        <v>1</v>
      </c>
      <c r="AK180" s="146" t="s">
        <v>36</v>
      </c>
    </row>
    <row r="181" spans="33:37" x14ac:dyDescent="0.35">
      <c r="AG181" s="146" t="s">
        <v>11</v>
      </c>
      <c r="AH181" s="144" t="s">
        <v>14</v>
      </c>
      <c r="AI181" s="146" t="s">
        <v>28</v>
      </c>
      <c r="AJ181" s="144">
        <v>2</v>
      </c>
      <c r="AK181" s="146" t="s">
        <v>37</v>
      </c>
    </row>
    <row r="182" spans="33:37" x14ac:dyDescent="0.35">
      <c r="AG182" s="146" t="s">
        <v>11</v>
      </c>
      <c r="AH182" s="144" t="s">
        <v>14</v>
      </c>
      <c r="AI182" s="146" t="s">
        <v>28</v>
      </c>
      <c r="AJ182" s="144">
        <v>3</v>
      </c>
      <c r="AK182" s="146" t="s">
        <v>38</v>
      </c>
    </row>
    <row r="183" spans="33:37" x14ac:dyDescent="0.35">
      <c r="AG183" s="146" t="s">
        <v>11</v>
      </c>
      <c r="AH183" s="144" t="s">
        <v>14</v>
      </c>
      <c r="AI183" s="146" t="s">
        <v>28</v>
      </c>
      <c r="AJ183" s="144">
        <v>4</v>
      </c>
      <c r="AK183" s="146" t="s">
        <v>39</v>
      </c>
    </row>
    <row r="184" spans="33:37" x14ac:dyDescent="0.35">
      <c r="AG184" s="146" t="s">
        <v>11</v>
      </c>
      <c r="AH184" s="144" t="s">
        <v>15</v>
      </c>
      <c r="AI184" s="146" t="s">
        <v>27</v>
      </c>
      <c r="AJ184" s="144">
        <v>0</v>
      </c>
      <c r="AK184" s="146">
        <v>100</v>
      </c>
    </row>
    <row r="185" spans="33:37" x14ac:dyDescent="0.35">
      <c r="AG185" s="146" t="s">
        <v>11</v>
      </c>
      <c r="AH185" s="144" t="s">
        <v>15</v>
      </c>
      <c r="AI185" s="146" t="s">
        <v>28</v>
      </c>
      <c r="AJ185" s="144">
        <v>1</v>
      </c>
      <c r="AK185" s="146" t="s">
        <v>36</v>
      </c>
    </row>
    <row r="186" spans="33:37" x14ac:dyDescent="0.35">
      <c r="AG186" s="146" t="s">
        <v>11</v>
      </c>
      <c r="AH186" s="144" t="s">
        <v>15</v>
      </c>
      <c r="AI186" s="146" t="s">
        <v>28</v>
      </c>
      <c r="AJ186" s="144">
        <v>2</v>
      </c>
      <c r="AK186" s="146" t="s">
        <v>37</v>
      </c>
    </row>
    <row r="187" spans="33:37" x14ac:dyDescent="0.35">
      <c r="AG187" s="146" t="s">
        <v>11</v>
      </c>
      <c r="AH187" s="144" t="s">
        <v>15</v>
      </c>
      <c r="AI187" s="146" t="s">
        <v>28</v>
      </c>
      <c r="AJ187" s="144">
        <v>3</v>
      </c>
      <c r="AK187" s="146" t="s">
        <v>38</v>
      </c>
    </row>
    <row r="188" spans="33:37" x14ac:dyDescent="0.35">
      <c r="AG188" s="146" t="s">
        <v>11</v>
      </c>
      <c r="AH188" s="144" t="s">
        <v>15</v>
      </c>
      <c r="AI188" s="146" t="s">
        <v>28</v>
      </c>
      <c r="AJ188" s="144">
        <v>4</v>
      </c>
      <c r="AK188" s="146" t="s">
        <v>39</v>
      </c>
    </row>
    <row r="189" spans="33:37" x14ac:dyDescent="0.35">
      <c r="AG189" s="146" t="s">
        <v>11</v>
      </c>
      <c r="AH189" s="144" t="s">
        <v>16</v>
      </c>
      <c r="AI189" s="146" t="s">
        <v>27</v>
      </c>
      <c r="AJ189" s="144">
        <v>0</v>
      </c>
      <c r="AK189" s="146">
        <v>100</v>
      </c>
    </row>
    <row r="190" spans="33:37" x14ac:dyDescent="0.35">
      <c r="AG190" s="146" t="s">
        <v>11</v>
      </c>
      <c r="AH190" s="144" t="s">
        <v>16</v>
      </c>
      <c r="AI190" s="146" t="s">
        <v>28</v>
      </c>
      <c r="AJ190" s="144">
        <v>1</v>
      </c>
      <c r="AK190" s="146" t="s">
        <v>36</v>
      </c>
    </row>
    <row r="191" spans="33:37" x14ac:dyDescent="0.35">
      <c r="AG191" s="146" t="s">
        <v>11</v>
      </c>
      <c r="AH191" s="144" t="s">
        <v>16</v>
      </c>
      <c r="AI191" s="146" t="s">
        <v>28</v>
      </c>
      <c r="AJ191" s="144">
        <v>2</v>
      </c>
      <c r="AK191" s="146" t="s">
        <v>37</v>
      </c>
    </row>
    <row r="192" spans="33:37" x14ac:dyDescent="0.35">
      <c r="AG192" s="146" t="s">
        <v>11</v>
      </c>
      <c r="AH192" s="144" t="s">
        <v>16</v>
      </c>
      <c r="AI192" s="146" t="s">
        <v>28</v>
      </c>
      <c r="AJ192" s="144">
        <v>3</v>
      </c>
      <c r="AK192" s="146" t="s">
        <v>38</v>
      </c>
    </row>
    <row r="193" spans="32:37" x14ac:dyDescent="0.35">
      <c r="AG193" s="146" t="s">
        <v>11</v>
      </c>
      <c r="AH193" s="144" t="s">
        <v>16</v>
      </c>
      <c r="AI193" s="146" t="s">
        <v>28</v>
      </c>
      <c r="AJ193" s="144">
        <v>4</v>
      </c>
      <c r="AK193" s="146" t="s">
        <v>39</v>
      </c>
    </row>
    <row r="194" spans="32:37" x14ac:dyDescent="0.35">
      <c r="AG194" s="146" t="s">
        <v>11</v>
      </c>
      <c r="AH194" s="144" t="s">
        <v>17</v>
      </c>
      <c r="AI194" s="146" t="s">
        <v>27</v>
      </c>
      <c r="AJ194" s="144">
        <v>0</v>
      </c>
      <c r="AK194" s="146">
        <v>100</v>
      </c>
    </row>
    <row r="195" spans="32:37" x14ac:dyDescent="0.35">
      <c r="AG195" s="146" t="s">
        <v>11</v>
      </c>
      <c r="AH195" s="144" t="s">
        <v>17</v>
      </c>
      <c r="AI195" s="146" t="s">
        <v>28</v>
      </c>
      <c r="AJ195" s="144">
        <v>1</v>
      </c>
      <c r="AK195" s="146" t="s">
        <v>36</v>
      </c>
    </row>
    <row r="196" spans="32:37" x14ac:dyDescent="0.35">
      <c r="AG196" s="146" t="s">
        <v>11</v>
      </c>
      <c r="AH196" s="144" t="s">
        <v>17</v>
      </c>
      <c r="AI196" s="146" t="s">
        <v>28</v>
      </c>
      <c r="AJ196" s="144">
        <v>2</v>
      </c>
      <c r="AK196" s="146" t="s">
        <v>37</v>
      </c>
    </row>
    <row r="197" spans="32:37" x14ac:dyDescent="0.35">
      <c r="AG197" s="146" t="s">
        <v>11</v>
      </c>
      <c r="AH197" s="144" t="s">
        <v>17</v>
      </c>
      <c r="AI197" s="146" t="s">
        <v>28</v>
      </c>
      <c r="AJ197" s="144">
        <v>3</v>
      </c>
      <c r="AK197" s="146" t="s">
        <v>38</v>
      </c>
    </row>
    <row r="198" spans="32:37" x14ac:dyDescent="0.35">
      <c r="AG198" s="146" t="s">
        <v>11</v>
      </c>
      <c r="AH198" s="144" t="s">
        <v>17</v>
      </c>
      <c r="AI198" s="146" t="s">
        <v>28</v>
      </c>
      <c r="AJ198" s="144">
        <v>4</v>
      </c>
      <c r="AK198" s="146" t="s">
        <v>39</v>
      </c>
    </row>
    <row r="200" spans="32:37" x14ac:dyDescent="0.35">
      <c r="AF200" s="143">
        <v>0</v>
      </c>
    </row>
    <row r="201" spans="32:37" x14ac:dyDescent="0.35">
      <c r="AF201" s="143">
        <v>1</v>
      </c>
    </row>
    <row r="202" spans="32:37" x14ac:dyDescent="0.35">
      <c r="AF202" s="143">
        <v>2</v>
      </c>
    </row>
    <row r="203" spans="32:37" x14ac:dyDescent="0.35">
      <c r="AF203" s="143">
        <v>3</v>
      </c>
    </row>
    <row r="204" spans="32:37" x14ac:dyDescent="0.35">
      <c r="AF204" s="143">
        <v>4</v>
      </c>
    </row>
  </sheetData>
  <sheetProtection algorithmName="SHA-512" hashValue="AeCfStHPR62oqTNhnpBgCDT3OKKYnkdJzB+4BD0hf5TenPorG82D9naqFsa4LbEfKygCwYP3N2+pO2EuxztrWQ==" saltValue="u8E1f06MQnjxPkw/pJ2AXA==" spinCount="100000" sheet="1" selectLockedCells="1"/>
  <mergeCells count="123">
    <mergeCell ref="B10:C10"/>
    <mergeCell ref="B12:C13"/>
    <mergeCell ref="AG47:AG48"/>
    <mergeCell ref="AH47:AH48"/>
    <mergeCell ref="AI47:AI48"/>
    <mergeCell ref="AJ47:AJ48"/>
    <mergeCell ref="AK47:AK48"/>
    <mergeCell ref="F44:S44"/>
    <mergeCell ref="F45:S45"/>
    <mergeCell ref="B29:C29"/>
    <mergeCell ref="O13:P13"/>
    <mergeCell ref="Q13:R13"/>
    <mergeCell ref="J10:L10"/>
    <mergeCell ref="M10:N10"/>
    <mergeCell ref="O10:P10"/>
    <mergeCell ref="Q10:R10"/>
    <mergeCell ref="F11:G11"/>
    <mergeCell ref="H11:I11"/>
    <mergeCell ref="J11:S11"/>
    <mergeCell ref="F18:G23"/>
    <mergeCell ref="H18:I18"/>
    <mergeCell ref="J18:L23"/>
    <mergeCell ref="M18:N18"/>
    <mergeCell ref="O18:P18"/>
    <mergeCell ref="F12:G17"/>
    <mergeCell ref="H12:I12"/>
    <mergeCell ref="J12:L17"/>
    <mergeCell ref="M12:N12"/>
    <mergeCell ref="O12:P12"/>
    <mergeCell ref="Q12:R12"/>
    <mergeCell ref="H13:I13"/>
    <mergeCell ref="M13:N13"/>
    <mergeCell ref="H19:I19"/>
    <mergeCell ref="M19:N19"/>
    <mergeCell ref="O19:P19"/>
    <mergeCell ref="Q19:R19"/>
    <mergeCell ref="Q18:R18"/>
    <mergeCell ref="H14:I14"/>
    <mergeCell ref="M14:N14"/>
    <mergeCell ref="O14:P14"/>
    <mergeCell ref="Q14:R14"/>
    <mergeCell ref="H15:I15"/>
    <mergeCell ref="M15:N17"/>
    <mergeCell ref="O15:P15"/>
    <mergeCell ref="Q15:R15"/>
    <mergeCell ref="H16:I16"/>
    <mergeCell ref="O16:P16"/>
    <mergeCell ref="H20:I20"/>
    <mergeCell ref="M20:N20"/>
    <mergeCell ref="O20:P20"/>
    <mergeCell ref="Q20:R20"/>
    <mergeCell ref="Q16:R16"/>
    <mergeCell ref="H17:I17"/>
    <mergeCell ref="O17:P17"/>
    <mergeCell ref="Q17:R17"/>
    <mergeCell ref="H21:I21"/>
    <mergeCell ref="M21:N23"/>
    <mergeCell ref="O21:P21"/>
    <mergeCell ref="Q21:R21"/>
    <mergeCell ref="H22:I22"/>
    <mergeCell ref="O22:P22"/>
    <mergeCell ref="Q22:R22"/>
    <mergeCell ref="H23:I23"/>
    <mergeCell ref="O23:P23"/>
    <mergeCell ref="Q23:R23"/>
    <mergeCell ref="H28:I28"/>
    <mergeCell ref="O28:P28"/>
    <mergeCell ref="J24:L29"/>
    <mergeCell ref="M24:N24"/>
    <mergeCell ref="O24:P24"/>
    <mergeCell ref="Q24:R24"/>
    <mergeCell ref="H25:I25"/>
    <mergeCell ref="M25:N25"/>
    <mergeCell ref="O25:P25"/>
    <mergeCell ref="Q25:R25"/>
    <mergeCell ref="J31:L31"/>
    <mergeCell ref="M31:N31"/>
    <mergeCell ref="O31:P31"/>
    <mergeCell ref="Q31:R31"/>
    <mergeCell ref="Q28:R28"/>
    <mergeCell ref="H29:I29"/>
    <mergeCell ref="O29:P29"/>
    <mergeCell ref="Q29:R29"/>
    <mergeCell ref="F30:G30"/>
    <mergeCell ref="H30:I30"/>
    <mergeCell ref="J30:L30"/>
    <mergeCell ref="M30:N30"/>
    <mergeCell ref="O30:P30"/>
    <mergeCell ref="Q30:R30"/>
    <mergeCell ref="F24:G29"/>
    <mergeCell ref="H24:I24"/>
    <mergeCell ref="H26:I26"/>
    <mergeCell ref="M26:N26"/>
    <mergeCell ref="O26:P26"/>
    <mergeCell ref="Q26:R26"/>
    <mergeCell ref="H27:I27"/>
    <mergeCell ref="M27:N29"/>
    <mergeCell ref="O27:P27"/>
    <mergeCell ref="Q27:R27"/>
    <mergeCell ref="F35:S35"/>
    <mergeCell ref="B1:C1"/>
    <mergeCell ref="B2:C2"/>
    <mergeCell ref="B5:C5"/>
    <mergeCell ref="F37:S37"/>
    <mergeCell ref="F36:S36"/>
    <mergeCell ref="F41:S41"/>
    <mergeCell ref="G43:H43"/>
    <mergeCell ref="I43:J43"/>
    <mergeCell ref="F7:S7"/>
    <mergeCell ref="F8:G10"/>
    <mergeCell ref="H8:I10"/>
    <mergeCell ref="J8:L8"/>
    <mergeCell ref="M8:S9"/>
    <mergeCell ref="J9:L9"/>
    <mergeCell ref="G42:H42"/>
    <mergeCell ref="I42:J42"/>
    <mergeCell ref="F38:S38"/>
    <mergeCell ref="F39:S39"/>
    <mergeCell ref="F40:S40"/>
    <mergeCell ref="F32:S32"/>
    <mergeCell ref="F33:S33"/>
    <mergeCell ref="F31:G31"/>
    <mergeCell ref="H31:I31"/>
  </mergeCells>
  <dataValidations count="4">
    <dataValidation type="list" errorStyle="warning" allowBlank="1" showInputMessage="1" promptTitle="Instructions" prompt="Please select a data range from the drop-down list" sqref="C7" xr:uid="{00000000-0002-0000-0500-000000000000}">
      <formula1>$AF$30:$AF$35</formula1>
    </dataValidation>
    <dataValidation type="list" allowBlank="1" showInputMessage="1" promptTitle="Instructions" prompt="Please select a roadway type from the drop-down list" sqref="C8" xr:uid="{00000000-0002-0000-0500-000001000000}">
      <formula1>$AF$23:$AF$27</formula1>
    </dataValidation>
    <dataValidation type="list" allowBlank="1" showInputMessage="1" showErrorMessage="1" promptTitle="Instructions" prompt="Please select a value from the drop-down list" sqref="C9" xr:uid="{00000000-0002-0000-0500-000002000000}">
      <formula1>$AF$43:$AF$44</formula1>
    </dataValidation>
    <dataValidation type="list" allowBlank="1" showInputMessage="1" promptTitle="Instructions" prompt="Please select a value from the drop-down list. _x000a__x000a_If the number of operations is greater than 4, please select &quot;4&quot;" sqref="C11" xr:uid="{00000000-0002-0000-0500-000003000000}">
      <formula1>$AF$200:$AF$204</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IO175"/>
  <sheetViews>
    <sheetView topLeftCell="A3" zoomScale="85" zoomScaleNormal="85" workbookViewId="0">
      <selection activeCell="C4" sqref="C4:P4"/>
    </sheetView>
  </sheetViews>
  <sheetFormatPr defaultRowHeight="14.5" x14ac:dyDescent="0.35"/>
  <cols>
    <col min="1" max="1" width="9" style="48" customWidth="1"/>
    <col min="2" max="2" width="9.54296875" style="48" customWidth="1"/>
    <col min="3" max="3" width="7.81640625" style="48" customWidth="1"/>
    <col min="4" max="4" width="7.54296875" style="48" customWidth="1"/>
    <col min="5" max="5" width="5.1796875" style="48" customWidth="1"/>
    <col min="6" max="6" width="12.36328125" style="48" customWidth="1"/>
    <col min="7" max="7" width="8.54296875" style="48" customWidth="1"/>
    <col min="8" max="9" width="7.7265625" style="48" customWidth="1"/>
    <col min="10" max="10" width="5.26953125" style="48" customWidth="1"/>
    <col min="11" max="11" width="12.36328125" style="48" customWidth="1"/>
    <col min="12" max="12" width="8.1796875" style="48" bestFit="1" customWidth="1"/>
    <col min="13" max="13" width="7.453125" style="48" customWidth="1"/>
    <col min="14" max="14" width="6.81640625" style="48" customWidth="1"/>
    <col min="15" max="15" width="5.7265625" style="48" customWidth="1"/>
    <col min="16" max="16" width="12.36328125" style="48" customWidth="1"/>
    <col min="17" max="19" width="55.81640625" style="48" customWidth="1"/>
    <col min="20" max="20" width="10.54296875" style="48" customWidth="1"/>
    <col min="21" max="22" width="8.7265625" style="48"/>
    <col min="23" max="23" width="10.36328125" style="48" customWidth="1"/>
    <col min="24" max="25" width="8.7265625" style="48"/>
    <col min="26" max="34" width="8.7265625" style="147"/>
    <col min="35" max="35" width="99.81640625" style="147" customWidth="1"/>
    <col min="36" max="38" width="8.7265625" style="147"/>
    <col min="39" max="39" width="30.453125" style="147" customWidth="1"/>
    <col min="40" max="41" width="8.7265625" style="147"/>
    <col min="42" max="42" width="9.36328125" style="147" bestFit="1" customWidth="1"/>
    <col min="43" max="43" width="70.81640625" style="147" customWidth="1"/>
    <col min="44" max="46" width="8.7265625" style="147"/>
    <col min="47" max="47" width="88.7265625" style="147" customWidth="1"/>
    <col min="48" max="249" width="8.7265625" style="147"/>
    <col min="250" max="16384" width="8.7265625" style="48"/>
  </cols>
  <sheetData>
    <row r="1" spans="1:25" ht="12.65" hidden="1" customHeight="1" x14ac:dyDescent="0.35"/>
    <row r="2" spans="1:25" hidden="1" x14ac:dyDescent="0.35"/>
    <row r="3" spans="1:25" ht="15" thickBot="1" x14ac:dyDescent="0.4">
      <c r="A3" s="220" t="s">
        <v>182</v>
      </c>
      <c r="B3" s="220"/>
      <c r="C3" s="220"/>
      <c r="D3" s="220"/>
      <c r="E3" s="220"/>
      <c r="F3" s="220"/>
      <c r="G3" s="220"/>
      <c r="H3" s="220"/>
      <c r="I3" s="220"/>
      <c r="J3" s="220"/>
      <c r="K3" s="220"/>
      <c r="L3" s="220"/>
      <c r="M3" s="220"/>
      <c r="N3" s="220"/>
      <c r="O3" s="220"/>
      <c r="P3" s="220"/>
      <c r="Q3" s="220"/>
      <c r="R3" s="220"/>
    </row>
    <row r="4" spans="1:25" ht="15" thickBot="1" x14ac:dyDescent="0.4">
      <c r="B4" s="49" t="s">
        <v>80</v>
      </c>
      <c r="C4" s="247"/>
      <c r="D4" s="247"/>
      <c r="E4" s="247"/>
      <c r="F4" s="247"/>
      <c r="G4" s="247"/>
      <c r="H4" s="247"/>
      <c r="I4" s="247"/>
      <c r="J4" s="247"/>
      <c r="K4" s="247"/>
      <c r="L4" s="247"/>
      <c r="M4" s="247"/>
      <c r="N4" s="247"/>
      <c r="O4" s="247"/>
      <c r="P4" s="248"/>
      <c r="Q4" s="187"/>
      <c r="R4" s="178"/>
      <c r="S4" s="178"/>
      <c r="T4" s="178"/>
      <c r="U4" s="178"/>
      <c r="V4" s="178"/>
      <c r="W4" s="178"/>
      <c r="X4" s="178"/>
      <c r="Y4" s="178"/>
    </row>
    <row r="5" spans="1:25" ht="15" thickBot="1" x14ac:dyDescent="0.4">
      <c r="B5" s="50" t="s">
        <v>81</v>
      </c>
      <c r="C5" s="249"/>
      <c r="D5" s="249"/>
      <c r="E5" s="249"/>
      <c r="F5" s="250"/>
      <c r="G5" s="50" t="s">
        <v>82</v>
      </c>
      <c r="H5" s="251"/>
      <c r="I5" s="252"/>
      <c r="J5" s="50" t="s">
        <v>83</v>
      </c>
      <c r="K5" s="226"/>
      <c r="L5" s="235"/>
      <c r="M5" s="51" t="s">
        <v>84</v>
      </c>
      <c r="N5" s="253"/>
      <c r="O5" s="226"/>
      <c r="P5" s="235"/>
      <c r="Q5" s="186"/>
      <c r="R5" s="178"/>
      <c r="S5" s="178"/>
      <c r="T5" s="178"/>
      <c r="U5" s="178"/>
      <c r="V5" s="178"/>
      <c r="W5" s="178"/>
      <c r="X5" s="178"/>
      <c r="Y5" s="178"/>
    </row>
    <row r="6" spans="1:25" ht="15" thickBot="1" x14ac:dyDescent="0.4">
      <c r="B6" s="52" t="s">
        <v>85</v>
      </c>
      <c r="C6" s="53"/>
      <c r="D6" s="53"/>
      <c r="E6" s="226"/>
      <c r="F6" s="226"/>
      <c r="G6" s="226"/>
      <c r="H6" s="226"/>
      <c r="I6" s="226"/>
      <c r="J6" s="226"/>
      <c r="K6" s="226"/>
      <c r="L6" s="226"/>
      <c r="M6" s="226"/>
      <c r="N6" s="226"/>
      <c r="O6" s="226"/>
      <c r="P6" s="235"/>
      <c r="Q6" s="178"/>
      <c r="R6" s="178"/>
      <c r="S6" s="178"/>
      <c r="T6" s="178"/>
      <c r="U6" s="178"/>
      <c r="V6" s="178"/>
      <c r="W6" s="178"/>
      <c r="X6" s="178"/>
      <c r="Y6" s="178"/>
    </row>
    <row r="7" spans="1:25" ht="15.65" customHeight="1" thickBot="1" x14ac:dyDescent="0.4">
      <c r="B7" s="224" t="s">
        <v>86</v>
      </c>
      <c r="C7" s="225"/>
      <c r="D7" s="35"/>
      <c r="E7" s="224" t="s">
        <v>87</v>
      </c>
      <c r="F7" s="225"/>
      <c r="G7" s="257"/>
      <c r="H7" s="257"/>
      <c r="I7" s="257"/>
      <c r="J7" s="258"/>
      <c r="K7" s="255" t="s">
        <v>151</v>
      </c>
      <c r="L7" s="256"/>
      <c r="M7" s="257"/>
      <c r="N7" s="257"/>
      <c r="O7" s="257"/>
      <c r="P7" s="258"/>
      <c r="Q7" s="178"/>
      <c r="R7" s="183"/>
      <c r="S7" s="178"/>
      <c r="T7" s="178"/>
      <c r="U7" s="178"/>
      <c r="V7" s="178"/>
      <c r="W7" s="178"/>
      <c r="X7" s="178"/>
      <c r="Y7" s="178"/>
    </row>
    <row r="8" spans="1:25" ht="15.65" customHeight="1" thickBot="1" x14ac:dyDescent="0.4">
      <c r="B8" s="224" t="s">
        <v>96</v>
      </c>
      <c r="C8" s="225"/>
      <c r="D8" s="226"/>
      <c r="E8" s="226"/>
      <c r="F8" s="226"/>
      <c r="G8" s="226"/>
      <c r="H8" s="226"/>
      <c r="I8" s="226"/>
      <c r="J8" s="226"/>
      <c r="K8" s="226"/>
      <c r="L8" s="226"/>
      <c r="M8" s="226"/>
      <c r="N8" s="226"/>
      <c r="O8" s="226"/>
      <c r="P8" s="235"/>
      <c r="Q8" s="178"/>
      <c r="R8" s="181"/>
      <c r="S8" s="178"/>
      <c r="T8" s="178"/>
      <c r="U8" s="178"/>
      <c r="V8" s="178"/>
      <c r="W8" s="178"/>
      <c r="X8" s="178"/>
      <c r="Y8" s="178"/>
    </row>
    <row r="9" spans="1:25" ht="15.65" customHeight="1" thickBot="1" x14ac:dyDescent="0.4">
      <c r="B9" s="224" t="s">
        <v>99</v>
      </c>
      <c r="C9" s="225"/>
      <c r="D9" s="225"/>
      <c r="E9" s="225"/>
      <c r="F9" s="225"/>
      <c r="G9" s="225"/>
      <c r="H9" s="225"/>
      <c r="I9" s="45"/>
      <c r="J9" s="54"/>
      <c r="K9" s="55"/>
      <c r="L9" s="55"/>
      <c r="M9" s="55"/>
      <c r="N9" s="55"/>
      <c r="O9" s="55"/>
      <c r="P9" s="56"/>
      <c r="Q9" s="178"/>
      <c r="R9" s="178"/>
      <c r="S9" s="178"/>
      <c r="T9" s="178"/>
      <c r="U9" s="178"/>
      <c r="V9" s="178"/>
      <c r="W9" s="178"/>
      <c r="X9" s="178"/>
      <c r="Y9" s="178"/>
    </row>
    <row r="10" spans="1:25" ht="15.65" customHeight="1" thickBot="1" x14ac:dyDescent="0.4">
      <c r="B10" s="224" t="s">
        <v>100</v>
      </c>
      <c r="C10" s="225"/>
      <c r="D10" s="225"/>
      <c r="E10" s="225"/>
      <c r="F10" s="225"/>
      <c r="G10" s="225"/>
      <c r="H10" s="225"/>
      <c r="I10" s="46"/>
      <c r="J10" s="54"/>
      <c r="K10" s="55"/>
      <c r="L10" s="55"/>
      <c r="M10" s="55"/>
      <c r="N10" s="55"/>
      <c r="O10" s="55"/>
      <c r="P10" s="56"/>
      <c r="Q10" s="178"/>
      <c r="R10" s="178"/>
      <c r="S10" s="178"/>
      <c r="T10" s="178"/>
      <c r="U10" s="178"/>
      <c r="V10" s="178"/>
      <c r="W10" s="178"/>
      <c r="X10" s="178"/>
      <c r="Y10" s="178"/>
    </row>
    <row r="11" spans="1:25" ht="15.65" customHeight="1" thickBot="1" x14ac:dyDescent="0.4">
      <c r="B11" s="224" t="s">
        <v>149</v>
      </c>
      <c r="C11" s="225"/>
      <c r="D11" s="225"/>
      <c r="E11" s="225"/>
      <c r="F11" s="225"/>
      <c r="G11" s="225"/>
      <c r="H11" s="225"/>
      <c r="I11" s="38"/>
      <c r="K11" s="57"/>
      <c r="L11" s="57"/>
      <c r="M11" s="58"/>
      <c r="N11" s="58"/>
      <c r="O11" s="59"/>
      <c r="P11" s="60"/>
      <c r="Q11" s="178"/>
      <c r="R11" s="178"/>
      <c r="S11" s="178"/>
      <c r="T11" s="180"/>
      <c r="U11" s="178"/>
      <c r="V11" s="181"/>
      <c r="W11" s="178"/>
      <c r="X11" s="178"/>
      <c r="Y11" s="178"/>
    </row>
    <row r="12" spans="1:25" ht="15.65" customHeight="1" thickBot="1" x14ac:dyDescent="0.4">
      <c r="B12" s="61" t="str">
        <f>IF(OR(ISBLANK(I11),ISBLANK(D8)),"",IF(AI152="Yes", "P does not meet minimum price requirement. Instead P will equal:",""))</f>
        <v/>
      </c>
      <c r="C12" s="55"/>
      <c r="D12" s="55"/>
      <c r="E12" s="53"/>
      <c r="F12" s="53"/>
      <c r="G12" s="37"/>
      <c r="H12" s="47" t="str">
        <f>IF(OR(ISBLANK(I11),ISBLANK(D8)),"",IF(I11&gt;=AI151,"",AI151))</f>
        <v/>
      </c>
      <c r="I12" s="40"/>
      <c r="J12" s="62"/>
      <c r="K12" s="63"/>
      <c r="L12" s="63"/>
      <c r="M12" s="64"/>
      <c r="N12" s="64"/>
      <c r="O12" s="65"/>
      <c r="P12" s="66"/>
      <c r="Q12" s="178"/>
      <c r="R12" s="178"/>
      <c r="S12" s="178"/>
      <c r="T12" s="178"/>
      <c r="U12" s="178"/>
      <c r="V12" s="181"/>
      <c r="W12" s="178"/>
      <c r="X12" s="178"/>
      <c r="Y12" s="178"/>
    </row>
    <row r="13" spans="1:25" ht="15" thickBot="1" x14ac:dyDescent="0.4">
      <c r="B13" s="232" t="s">
        <v>144</v>
      </c>
      <c r="C13" s="233"/>
      <c r="D13" s="233"/>
      <c r="E13" s="233"/>
      <c r="F13" s="233"/>
      <c r="G13" s="233"/>
      <c r="H13" s="233"/>
      <c r="I13" s="233"/>
      <c r="J13" s="233"/>
      <c r="K13" s="233"/>
      <c r="L13" s="233"/>
      <c r="M13" s="233"/>
      <c r="N13" s="233"/>
      <c r="O13" s="233"/>
      <c r="P13" s="234"/>
      <c r="Q13" s="178"/>
      <c r="R13" s="178"/>
      <c r="S13" s="178"/>
      <c r="T13" s="178"/>
      <c r="U13" s="178"/>
      <c r="V13" s="178"/>
      <c r="W13" s="178"/>
      <c r="X13" s="178"/>
      <c r="Y13" s="178"/>
    </row>
    <row r="14" spans="1:25" ht="15" thickBot="1" x14ac:dyDescent="0.4">
      <c r="B14" s="52" t="s">
        <v>103</v>
      </c>
      <c r="C14" s="67"/>
      <c r="D14" s="67"/>
      <c r="E14" s="226"/>
      <c r="F14" s="226"/>
      <c r="G14" s="226"/>
      <c r="H14" s="226"/>
      <c r="I14" s="226"/>
      <c r="J14" s="226"/>
      <c r="K14" s="226"/>
      <c r="L14" s="226"/>
      <c r="M14" s="227" t="s">
        <v>108</v>
      </c>
      <c r="N14" s="227"/>
      <c r="O14" s="227"/>
      <c r="P14" s="56" t="str">
        <f>IF(OR(ISBLANK(E14)),"",VLOOKUP(E14,AH159:AI162,2,FALSE))</f>
        <v/>
      </c>
      <c r="Q14" s="178"/>
      <c r="R14" s="178"/>
      <c r="S14" s="178"/>
      <c r="T14" s="178"/>
      <c r="U14" s="178"/>
      <c r="V14" s="178"/>
      <c r="W14" s="178"/>
      <c r="X14" s="178"/>
      <c r="Y14" s="178"/>
    </row>
    <row r="15" spans="1:25" ht="15" thickBot="1" x14ac:dyDescent="0.4">
      <c r="B15" s="241" t="s">
        <v>125</v>
      </c>
      <c r="C15" s="242"/>
      <c r="D15" s="242"/>
      <c r="E15" s="242"/>
      <c r="F15" s="242"/>
      <c r="G15" s="242"/>
      <c r="H15" s="242"/>
      <c r="I15" s="242"/>
      <c r="J15" s="242"/>
      <c r="K15" s="242"/>
      <c r="L15" s="242"/>
      <c r="M15" s="242"/>
      <c r="N15" s="242"/>
      <c r="O15" s="242"/>
      <c r="P15" s="96"/>
      <c r="Q15" s="178"/>
      <c r="R15" s="181"/>
      <c r="S15" s="178"/>
      <c r="T15" s="178"/>
      <c r="U15" s="178"/>
      <c r="V15" s="178"/>
      <c r="W15" s="178"/>
      <c r="X15" s="178"/>
      <c r="Y15" s="178"/>
    </row>
    <row r="16" spans="1:25" ht="15" thickBot="1" x14ac:dyDescent="0.4">
      <c r="B16" s="52" t="s">
        <v>124</v>
      </c>
      <c r="C16" s="54"/>
      <c r="D16" s="54"/>
      <c r="E16" s="54"/>
      <c r="F16" s="97"/>
      <c r="G16" s="72"/>
      <c r="H16" s="73"/>
      <c r="I16" s="73"/>
      <c r="J16" s="74"/>
      <c r="K16" s="74"/>
      <c r="L16" s="75"/>
      <c r="M16" s="52" t="s">
        <v>109</v>
      </c>
      <c r="N16" s="53"/>
      <c r="O16" s="54"/>
      <c r="P16" s="39"/>
      <c r="Q16" s="178"/>
      <c r="R16" s="181"/>
      <c r="S16" s="178"/>
      <c r="T16" s="178"/>
      <c r="U16" s="178"/>
      <c r="V16" s="178"/>
      <c r="W16" s="178"/>
      <c r="X16" s="178"/>
      <c r="Y16" s="178"/>
    </row>
    <row r="17" spans="2:64" ht="34.5" customHeight="1" x14ac:dyDescent="0.35">
      <c r="B17" s="68"/>
      <c r="C17" s="69"/>
      <c r="D17" s="69"/>
      <c r="G17" s="70"/>
      <c r="H17" s="70"/>
      <c r="I17" s="70"/>
      <c r="J17" s="70"/>
      <c r="K17" s="70"/>
      <c r="L17" s="70"/>
      <c r="M17" s="71"/>
      <c r="N17" s="71"/>
      <c r="O17" s="71"/>
      <c r="P17" s="76"/>
      <c r="Q17" s="178"/>
      <c r="R17" s="181"/>
      <c r="S17" s="178"/>
      <c r="T17" s="178"/>
      <c r="U17" s="178"/>
      <c r="V17" s="178"/>
      <c r="W17" s="178"/>
      <c r="X17" s="178"/>
      <c r="Y17" s="178"/>
      <c r="AU17" s="147" t="s">
        <v>132</v>
      </c>
      <c r="AV17" s="148" t="s">
        <v>142</v>
      </c>
      <c r="BL17" s="149" t="str">
        <f>IF($P$15="Yes",IF(E24&lt;=$P$16,0, ($AM$158/((-37.75347*LN($P$16))+194.87))-($AM$158/((-37.75347*LN(E24))+194.87))),"NOT PA5 ONE OPERATION")</f>
        <v>NOT PA5 ONE OPERATION</v>
      </c>
    </row>
    <row r="18" spans="2:64" ht="34.5" customHeight="1" x14ac:dyDescent="0.35">
      <c r="B18" s="78" t="str">
        <f>IF(P15="No",IF(P14="PA1","A =",IF(P14="PA3","A=","")),IF(P15="Yes","A=",""))</f>
        <v/>
      </c>
      <c r="C18" s="254" t="str">
        <f>IF(P15="No",IF(P14="PA1",ROUND(1267.2*((I10/9)+(I9*AI153/150)),2),IF(P14="PA3",ROUND(1267.2*((I10/9)+(I9*AI153/150)),2),"")),IF(P15="Yes",ROUND(1267.2*((I10/9)+(I9*AI153/150)),2),""))</f>
        <v/>
      </c>
      <c r="D18" s="254"/>
      <c r="E18" s="79"/>
      <c r="F18" s="80"/>
      <c r="G18" s="70"/>
      <c r="H18" s="70"/>
      <c r="I18" s="70"/>
      <c r="J18" s="70"/>
      <c r="K18" s="70"/>
      <c r="L18" s="70"/>
      <c r="M18" s="71"/>
      <c r="N18" s="71"/>
      <c r="O18" s="71"/>
      <c r="P18" s="76"/>
      <c r="Q18" s="178"/>
      <c r="R18" s="178"/>
      <c r="S18" s="178"/>
      <c r="T18" s="178"/>
      <c r="U18" s="178"/>
      <c r="V18" s="178"/>
      <c r="W18" s="178"/>
      <c r="X18" s="178"/>
      <c r="Y18" s="178"/>
      <c r="AU18" s="147" t="s">
        <v>136</v>
      </c>
      <c r="AV18" s="148" t="s">
        <v>141</v>
      </c>
      <c r="BL18" s="147" t="str">
        <f>IF($P$14="PA1",IF(E24&lt;$P$16,0,IF(E24&gt;170,_xlfn.CONCAT("-$",ROUND($C$18,2)," or CA"),($C$18/((-37.75347*LN($P$16))+194.87))-($C$18/((-37.75347*LN(E24))+194.87)))),"NOT PA1")</f>
        <v>NOT PA1</v>
      </c>
    </row>
    <row r="19" spans="2:64" ht="48.75" customHeight="1" thickBot="1" x14ac:dyDescent="0.4">
      <c r="B19" s="81"/>
      <c r="C19" s="82"/>
      <c r="D19" s="80"/>
      <c r="E19" s="70"/>
      <c r="F19" s="70"/>
      <c r="G19" s="70"/>
      <c r="J19" s="83"/>
      <c r="K19" s="83"/>
      <c r="L19" s="70"/>
      <c r="M19" s="71"/>
      <c r="N19" s="71"/>
      <c r="O19" s="71"/>
      <c r="P19" s="76"/>
      <c r="Q19" s="178"/>
      <c r="R19" s="181"/>
      <c r="S19" s="178"/>
      <c r="T19" s="178"/>
      <c r="U19" s="178"/>
      <c r="V19" s="178"/>
      <c r="W19" s="178"/>
      <c r="X19" s="178"/>
      <c r="Y19" s="178"/>
      <c r="AU19" s="147" t="s">
        <v>135</v>
      </c>
      <c r="AV19" s="148" t="s">
        <v>140</v>
      </c>
      <c r="BL19" s="147" t="str">
        <f>IF($P$14="PA2",IF(E24&lt;=120,0,IF(E24&gt;170,"Max Neg. Pay/CA",((E24-120)*-5))),"NOT PA2")</f>
        <v>NOT PA2</v>
      </c>
    </row>
    <row r="20" spans="2:64" ht="15" thickBot="1" x14ac:dyDescent="0.4">
      <c r="B20" s="224" t="s">
        <v>143</v>
      </c>
      <c r="C20" s="225"/>
      <c r="D20" s="225"/>
      <c r="E20" s="243"/>
      <c r="F20" s="243"/>
      <c r="G20" s="243"/>
      <c r="H20" s="243"/>
      <c r="I20" s="243"/>
      <c r="J20" s="243"/>
      <c r="K20" s="244"/>
      <c r="L20" s="84" t="s">
        <v>152</v>
      </c>
      <c r="M20" s="84"/>
      <c r="N20" s="84"/>
      <c r="O20" s="84"/>
      <c r="P20" s="172"/>
      <c r="Q20" s="178"/>
      <c r="R20" s="178"/>
      <c r="S20" s="178"/>
      <c r="T20" s="178"/>
      <c r="U20" s="178"/>
      <c r="V20" s="178"/>
      <c r="W20" s="178"/>
      <c r="X20" s="178"/>
      <c r="Y20" s="178"/>
      <c r="AU20" s="147" t="s">
        <v>134</v>
      </c>
      <c r="AV20" s="150" t="s">
        <v>139</v>
      </c>
      <c r="AW20" s="151"/>
      <c r="AX20" s="151"/>
      <c r="AY20" s="151"/>
      <c r="BL20" s="147" t="str">
        <f>IF($P$14="PA3",IF(E24&lt;=120,0,IF(E24&gt;170,_xlfn.CONCAT("-$",C18," or CA"),($C$18/((-37.75347*LN($P$16))+194.87))-($C$18/((-37.75347*LN(E24))+194.87)))),"NOT PA3")</f>
        <v>NOT PA3</v>
      </c>
    </row>
    <row r="21" spans="2:64" ht="15" thickBot="1" x14ac:dyDescent="0.4">
      <c r="B21" s="239" t="s">
        <v>145</v>
      </c>
      <c r="C21" s="240"/>
      <c r="D21" s="240"/>
      <c r="E21" s="240"/>
      <c r="F21" s="240"/>
      <c r="G21" s="240"/>
      <c r="H21" s="240"/>
      <c r="I21" s="236">
        <f>IF(SUM(F24:F56)+SUM(K24:K56)+SUM(P24:P56)=0,0,SUMIF(F24:F56,"&lt;0")+SUMIF(K24:K56,"&lt;0")+SUMIF(P24:P56,"&lt;0")-P20)</f>
        <v>0</v>
      </c>
      <c r="J21" s="236"/>
      <c r="K21" s="237" t="s">
        <v>147</v>
      </c>
      <c r="L21" s="238"/>
      <c r="M21" s="238"/>
      <c r="N21" s="238"/>
      <c r="O21" s="238"/>
      <c r="P21" s="85">
        <f>COUNTIF(F24:F56,"*CA*")+COUNTIF(K24:K56,"*CA*")+COUNTIF(P24:P56,"*CA*")</f>
        <v>0</v>
      </c>
      <c r="Q21" s="178"/>
      <c r="R21" s="178"/>
      <c r="S21" s="178"/>
      <c r="T21" s="178"/>
      <c r="U21" s="178"/>
      <c r="V21" s="178"/>
      <c r="W21" s="178"/>
      <c r="X21" s="178"/>
      <c r="Y21" s="178"/>
      <c r="AU21" s="147" t="s">
        <v>133</v>
      </c>
      <c r="AV21" s="152" t="s">
        <v>138</v>
      </c>
      <c r="AW21" s="151"/>
      <c r="AX21" s="151"/>
      <c r="AY21" s="151"/>
      <c r="BL21" s="147" t="str">
        <f>IF($P$14="PA4",IF(E24&lt;=$P$16,0,IF(E24&gt;$AT$147,"Max Neg. Pay/CA",((E24-$P$16)*(-1.25)))),"NOT PA4")</f>
        <v>NOT PA4</v>
      </c>
    </row>
    <row r="22" spans="2:64" ht="25.5" customHeight="1" thickBot="1" x14ac:dyDescent="0.4">
      <c r="B22" s="228" t="s">
        <v>153</v>
      </c>
      <c r="C22" s="229"/>
      <c r="D22" s="229"/>
      <c r="E22" s="229"/>
      <c r="F22" s="229"/>
      <c r="G22" s="230"/>
      <c r="H22" s="230"/>
      <c r="I22" s="230"/>
      <c r="J22" s="230"/>
      <c r="K22" s="230"/>
      <c r="L22" s="230"/>
      <c r="M22" s="230"/>
      <c r="N22" s="230"/>
      <c r="O22" s="230"/>
      <c r="P22" s="231"/>
      <c r="T22" s="178"/>
      <c r="U22" s="178"/>
      <c r="V22" s="178"/>
      <c r="W22" s="178"/>
      <c r="X22" s="178"/>
      <c r="Y22" s="178"/>
      <c r="AU22" s="147" t="s">
        <v>137</v>
      </c>
      <c r="AV22" s="153" t="s">
        <v>146</v>
      </c>
      <c r="AW22" s="151"/>
      <c r="AX22" s="151"/>
      <c r="AY22" s="151"/>
    </row>
    <row r="23" spans="2:64" ht="15" thickBot="1" x14ac:dyDescent="0.4">
      <c r="B23" s="86" t="s">
        <v>118</v>
      </c>
      <c r="C23" s="87" t="s">
        <v>128</v>
      </c>
      <c r="D23" s="87" t="s">
        <v>129</v>
      </c>
      <c r="E23" s="88" t="s">
        <v>131</v>
      </c>
      <c r="F23" s="89" t="s">
        <v>88</v>
      </c>
      <c r="G23" s="86" t="s">
        <v>118</v>
      </c>
      <c r="H23" s="87" t="s">
        <v>128</v>
      </c>
      <c r="I23" s="87" t="s">
        <v>130</v>
      </c>
      <c r="J23" s="90" t="s">
        <v>131</v>
      </c>
      <c r="K23" s="91" t="s">
        <v>88</v>
      </c>
      <c r="L23" s="86" t="s">
        <v>118</v>
      </c>
      <c r="M23" s="87" t="s">
        <v>128</v>
      </c>
      <c r="N23" s="87" t="s">
        <v>129</v>
      </c>
      <c r="O23" s="90" t="s">
        <v>131</v>
      </c>
      <c r="P23" s="91" t="s">
        <v>88</v>
      </c>
      <c r="T23" s="182"/>
      <c r="U23" s="175"/>
      <c r="V23" s="175">
        <v>101.366</v>
      </c>
      <c r="W23" s="175"/>
      <c r="X23" s="178"/>
      <c r="Y23" s="178"/>
    </row>
    <row r="24" spans="2:64" x14ac:dyDescent="0.35">
      <c r="B24" s="41"/>
      <c r="C24" s="44"/>
      <c r="D24" s="44"/>
      <c r="E24" s="42"/>
      <c r="F24" s="92"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43"/>
      <c r="H24" s="44"/>
      <c r="I24" s="44"/>
      <c r="J24" s="42"/>
      <c r="K24" s="93" t="str">
        <f>IF(OR(ISBLANK($I$9),ISBLANK($I$10),ISBLANK($I$11),ISBLANK($P$14),ISBLANK($P$15),ISBLANK($P$16),ISBLANK($F$16),ISBLANK(G24),ISBLANK(H24),ISBLANK(I24),ISBLANK(J24)),"",IF($P$15="Yes",IF(J24&lt;=$P$16,0, ROUND(($AM$158/((-37.75347*LN($P$16))+194.87))-($AM$158/((-37.75347*LN(J24))+194.87)),2)),IF($P$14="PA1",IF(J24&lt;$P$16,0,IF(J24&gt;170,_xlfn.CONCAT("-$",ROUND($C$18,2),"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43"/>
      <c r="M24" s="44"/>
      <c r="N24" s="44"/>
      <c r="O24" s="42"/>
      <c r="P24" s="93" t="str">
        <f>IF(OR(ISBLANK($I$9),ISBLANK($I$10),ISBLANK($I$11),ISBLANK($P$14),ISBLANK($P$15),ISBLANK($P$16),ISBLANK($F$16),ISBLANK(L24),ISBLANK(M24),ISBLANK(N24),ISBLANK(O24)),"",IF($P$15="Yes",IF(O24&lt;=$P$16,0, ROUND(($AM$158/((-37.75347*LN($P$16))+194.87))-($AM$158/((-37.75347*LN(O24))+194.87)),2)),IF($P$14="PA1",IF(O24&lt;$P$16,0,IF(O24&gt;170,_xlfn.CONCAT("-$",ROUND($C$18,2),"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108" t="str">
        <f>IF(OR(ISBLANK(C24),ISBLANK(D24)),"", IF((D24-C24)&lt;&gt;0.01,"Error: Lot Size is reported in lengths not equivalent to 0.01 mile",""))</f>
        <v/>
      </c>
      <c r="R24" s="108" t="str">
        <f>IF(OR(ISBLANK(H24),ISBLANK(I24)),"", IF((I24-H24)&lt;&gt;0.01,"Error: Lot Size is not reported in 0.01 mile lengths",""))</f>
        <v/>
      </c>
      <c r="S24" s="108" t="str">
        <f>IF(OR(ISBLANK(M24),ISBLANK(N24)),"", IF((N24-M24)&lt;&gt;0.01,"Error: Lot Size is not reported in 0.01 mile lengths",""))</f>
        <v/>
      </c>
      <c r="T24" s="175"/>
      <c r="U24" s="175"/>
      <c r="V24" s="175">
        <f>ROUND(V23,0)</f>
        <v>101</v>
      </c>
      <c r="W24" s="175"/>
      <c r="X24" s="178"/>
      <c r="Y24" s="178"/>
    </row>
    <row r="25" spans="2:64" x14ac:dyDescent="0.35">
      <c r="B25" s="98"/>
      <c r="C25" s="99"/>
      <c r="D25" s="99"/>
      <c r="E25" s="100"/>
      <c r="F25" s="94" t="str">
        <f t="shared" ref="F25:F56" si="0">IF(OR(ISBLANK($I$9),ISBLANK($I$10),ISBLANK($I$11),ISBLANK($P$14),ISBLANK($P$15),ISBLANK($P$16),ISBLANK($F$16),ISBLANK(B25),ISBLANK(C25),ISBLANK(D25),ISBLANK(E25)),"",IF($P$15="Yes",IF(E25&lt;=$P$16,0, ROUND(($AM$158/((-37.75347*LN($P$16))+194.87))-($AM$158/((-37.75347*LN(E25))+194.87)),2)),IF($P$14="PA1",IF(E25&lt;$P$16,0,IF(E25&gt;170,_xlfn.CONCAT("-$",ROUND($C$18,2),"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101"/>
      <c r="H25" s="99"/>
      <c r="I25" s="99"/>
      <c r="J25" s="100"/>
      <c r="K25" s="95" t="str">
        <f t="shared" ref="K25:K56" si="1">IF(OR(ISBLANK($I$9),ISBLANK($I$10),ISBLANK($I$11),ISBLANK($P$14),ISBLANK($P$15),ISBLANK($P$16),ISBLANK($F$16),ISBLANK(G25),ISBLANK(H25),ISBLANK(I25),ISBLANK(J25)),"",IF($P$15="Yes",IF(J25&lt;=$P$16,0, ROUND(($AM$158/((-37.75347*LN($P$16))+194.87))-($AM$158/((-37.75347*LN(J25))+194.87)),2)),IF($P$14="PA1",IF(J25&lt;$P$16,0,IF(J25&gt;170,_xlfn.CONCAT("-$",ROUND($C$18,2),"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101"/>
      <c r="M25" s="99"/>
      <c r="N25" s="99"/>
      <c r="O25" s="100"/>
      <c r="P25" s="95" t="str">
        <f t="shared" ref="P25:P56" si="2">IF(OR(ISBLANK($I$9),ISBLANK($I$10),ISBLANK($I$11),ISBLANK($P$14),ISBLANK($P$15),ISBLANK($P$16),ISBLANK($F$16),ISBLANK(L25),ISBLANK(M25),ISBLANK(N25),ISBLANK(O25)),"",IF($P$15="Yes",IF(O25&lt;=$P$16,0, ROUND(($AM$158/((-37.75347*LN($P$16))+194.87))-($AM$158/((-37.75347*LN(O25))+194.87)),2)),IF($P$14="PA1",IF(O25&lt;$P$16,0,IF(O25&gt;170,_xlfn.CONCAT("-$",ROUND($C$18,2),"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108" t="str">
        <f t="shared" ref="Q25:Q56" si="3">IF(OR(ISBLANK(C25),ISBLANK(D25)),"", IF((D25-C25)&lt;&gt;0.01,"Error: Lot Size is not reported in 0.01 mile lengths",""))</f>
        <v/>
      </c>
      <c r="R25" s="108" t="str">
        <f t="shared" ref="R25:R56" si="4">IF(OR(ISBLANK(H25),ISBLANK(I25)),"", IF((I25-H25)&lt;&gt;0.01,"Error: Lot Size is not reported in 0.01 mile lengths",""))</f>
        <v/>
      </c>
      <c r="S25" s="108" t="str">
        <f t="shared" ref="S25:S56" si="5">IF(OR(ISBLANK(M25),ISBLANK(N25)),"", IF((N25-M25)&lt;&gt;0.01,"Error: Lot Size is not reported in 0.01 mile lengths",""))</f>
        <v/>
      </c>
      <c r="T25" s="177"/>
      <c r="U25" s="176"/>
      <c r="V25" s="177"/>
      <c r="W25" s="177"/>
      <c r="X25" s="178"/>
      <c r="Y25" s="178"/>
      <c r="AU25" s="147" t="s">
        <v>179</v>
      </c>
    </row>
    <row r="26" spans="2:64" x14ac:dyDescent="0.35">
      <c r="B26" s="98"/>
      <c r="C26" s="99"/>
      <c r="D26" s="99"/>
      <c r="E26" s="100"/>
      <c r="F26" s="94" t="str">
        <f t="shared" si="0"/>
        <v/>
      </c>
      <c r="G26" s="101"/>
      <c r="H26" s="99"/>
      <c r="I26" s="99"/>
      <c r="J26" s="100"/>
      <c r="K26" s="95" t="str">
        <f t="shared" si="1"/>
        <v/>
      </c>
      <c r="L26" s="101"/>
      <c r="M26" s="99"/>
      <c r="N26" s="99"/>
      <c r="O26" s="100"/>
      <c r="P26" s="95" t="str">
        <f t="shared" si="2"/>
        <v/>
      </c>
      <c r="Q26" s="108" t="str">
        <f t="shared" si="3"/>
        <v/>
      </c>
      <c r="R26" s="108" t="str">
        <f t="shared" si="4"/>
        <v/>
      </c>
      <c r="S26" s="108" t="str">
        <f t="shared" si="5"/>
        <v/>
      </c>
      <c r="T26" s="178"/>
      <c r="U26" s="178"/>
      <c r="V26" s="178"/>
      <c r="W26" s="183"/>
      <c r="X26" s="183"/>
      <c r="Y26" s="178"/>
      <c r="AU26" s="147"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5">
      <c r="B27" s="98"/>
      <c r="C27" s="99"/>
      <c r="D27" s="99"/>
      <c r="E27" s="100"/>
      <c r="F27" s="94" t="str">
        <f t="shared" si="0"/>
        <v/>
      </c>
      <c r="G27" s="101"/>
      <c r="H27" s="99"/>
      <c r="I27" s="99"/>
      <c r="J27" s="100"/>
      <c r="K27" s="95" t="str">
        <f t="shared" si="1"/>
        <v/>
      </c>
      <c r="L27" s="101"/>
      <c r="M27" s="99"/>
      <c r="N27" s="99"/>
      <c r="O27" s="100"/>
      <c r="P27" s="95" t="str">
        <f t="shared" si="2"/>
        <v/>
      </c>
      <c r="Q27" s="108" t="str">
        <f t="shared" si="3"/>
        <v/>
      </c>
      <c r="R27" s="108" t="str">
        <f t="shared" si="4"/>
        <v/>
      </c>
      <c r="S27" s="108" t="str">
        <f t="shared" si="5"/>
        <v/>
      </c>
      <c r="T27" s="178"/>
      <c r="U27" s="178"/>
      <c r="V27" s="178"/>
      <c r="W27" s="184"/>
      <c r="X27" s="178"/>
      <c r="Y27" s="178"/>
      <c r="AU27" s="154" t="s">
        <v>148</v>
      </c>
    </row>
    <row r="28" spans="2:64" x14ac:dyDescent="0.35">
      <c r="B28" s="98"/>
      <c r="C28" s="99"/>
      <c r="D28" s="99"/>
      <c r="E28" s="100"/>
      <c r="F28" s="94" t="str">
        <f t="shared" si="0"/>
        <v/>
      </c>
      <c r="G28" s="101"/>
      <c r="H28" s="99"/>
      <c r="I28" s="99"/>
      <c r="J28" s="100"/>
      <c r="K28" s="95" t="str">
        <f t="shared" si="1"/>
        <v/>
      </c>
      <c r="L28" s="101"/>
      <c r="M28" s="99"/>
      <c r="N28" s="99"/>
      <c r="O28" s="100"/>
      <c r="P28" s="95" t="str">
        <f t="shared" si="2"/>
        <v/>
      </c>
      <c r="Q28" s="108" t="str">
        <f t="shared" si="3"/>
        <v/>
      </c>
      <c r="R28" s="108" t="str">
        <f t="shared" si="4"/>
        <v/>
      </c>
      <c r="S28" s="108" t="str">
        <f t="shared" si="5"/>
        <v/>
      </c>
      <c r="T28" s="178"/>
      <c r="U28" s="178"/>
      <c r="V28" s="178"/>
      <c r="W28" s="183"/>
      <c r="X28" s="178"/>
      <c r="Y28" s="178"/>
    </row>
    <row r="29" spans="2:64" x14ac:dyDescent="0.35">
      <c r="B29" s="98"/>
      <c r="C29" s="99"/>
      <c r="D29" s="99"/>
      <c r="E29" s="100"/>
      <c r="F29" s="94" t="str">
        <f t="shared" si="0"/>
        <v/>
      </c>
      <c r="G29" s="101"/>
      <c r="H29" s="99"/>
      <c r="I29" s="99"/>
      <c r="J29" s="100"/>
      <c r="K29" s="95" t="str">
        <f t="shared" si="1"/>
        <v/>
      </c>
      <c r="L29" s="101"/>
      <c r="M29" s="99"/>
      <c r="N29" s="99"/>
      <c r="O29" s="100"/>
      <c r="P29" s="95" t="str">
        <f t="shared" si="2"/>
        <v/>
      </c>
      <c r="Q29" s="108" t="str">
        <f t="shared" si="3"/>
        <v/>
      </c>
      <c r="R29" s="108" t="str">
        <f t="shared" si="4"/>
        <v/>
      </c>
      <c r="S29" s="108" t="str">
        <f t="shared" si="5"/>
        <v/>
      </c>
      <c r="T29" s="178"/>
      <c r="U29" s="179"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78"/>
      <c r="W29" s="178" t="str">
        <f>IF(P14="PA4","something","")</f>
        <v/>
      </c>
      <c r="X29" s="183"/>
      <c r="Y29" s="178"/>
      <c r="AA29" s="148"/>
    </row>
    <row r="30" spans="2:64" x14ac:dyDescent="0.35">
      <c r="B30" s="98"/>
      <c r="C30" s="99"/>
      <c r="D30" s="99"/>
      <c r="E30" s="100"/>
      <c r="F30" s="94" t="str">
        <f t="shared" si="0"/>
        <v/>
      </c>
      <c r="G30" s="101"/>
      <c r="H30" s="99"/>
      <c r="I30" s="99"/>
      <c r="J30" s="100"/>
      <c r="K30" s="95" t="str">
        <f t="shared" si="1"/>
        <v/>
      </c>
      <c r="L30" s="101"/>
      <c r="M30" s="99"/>
      <c r="N30" s="99"/>
      <c r="O30" s="100"/>
      <c r="P30" s="95" t="str">
        <f t="shared" si="2"/>
        <v/>
      </c>
      <c r="Q30" s="108" t="str">
        <f t="shared" si="3"/>
        <v/>
      </c>
      <c r="R30" s="108" t="str">
        <f t="shared" si="4"/>
        <v/>
      </c>
      <c r="S30" s="108" t="str">
        <f t="shared" si="5"/>
        <v/>
      </c>
      <c r="T30" s="178"/>
      <c r="U30" s="178"/>
      <c r="V30" s="178"/>
      <c r="W30" s="181"/>
      <c r="X30" s="178"/>
      <c r="Y30" s="178"/>
    </row>
    <row r="31" spans="2:64" x14ac:dyDescent="0.35">
      <c r="B31" s="98"/>
      <c r="C31" s="99"/>
      <c r="D31" s="99"/>
      <c r="E31" s="100"/>
      <c r="F31" s="94" t="str">
        <f t="shared" si="0"/>
        <v/>
      </c>
      <c r="G31" s="101"/>
      <c r="H31" s="99"/>
      <c r="I31" s="99"/>
      <c r="J31" s="100"/>
      <c r="K31" s="95" t="str">
        <f t="shared" si="1"/>
        <v/>
      </c>
      <c r="L31" s="101"/>
      <c r="M31" s="99"/>
      <c r="N31" s="99"/>
      <c r="O31" s="100"/>
      <c r="P31" s="95" t="str">
        <f t="shared" si="2"/>
        <v/>
      </c>
      <c r="Q31" s="108" t="str">
        <f t="shared" si="3"/>
        <v/>
      </c>
      <c r="R31" s="108" t="str">
        <f t="shared" si="4"/>
        <v/>
      </c>
      <c r="S31" s="108" t="str">
        <f t="shared" si="5"/>
        <v/>
      </c>
      <c r="T31" s="178"/>
      <c r="U31" s="178"/>
      <c r="V31" s="178"/>
      <c r="W31" s="178"/>
      <c r="X31" s="178"/>
      <c r="Y31" s="183"/>
      <c r="Z31" s="155"/>
    </row>
    <row r="32" spans="2:64" x14ac:dyDescent="0.35">
      <c r="B32" s="98"/>
      <c r="C32" s="99"/>
      <c r="D32" s="99"/>
      <c r="E32" s="100"/>
      <c r="F32" s="94" t="str">
        <f t="shared" si="0"/>
        <v/>
      </c>
      <c r="G32" s="101"/>
      <c r="H32" s="99"/>
      <c r="I32" s="99"/>
      <c r="J32" s="100"/>
      <c r="K32" s="95" t="str">
        <f t="shared" si="1"/>
        <v/>
      </c>
      <c r="L32" s="101"/>
      <c r="M32" s="99"/>
      <c r="N32" s="99"/>
      <c r="O32" s="100"/>
      <c r="P32" s="95" t="str">
        <f t="shared" si="2"/>
        <v/>
      </c>
      <c r="Q32" s="108" t="str">
        <f t="shared" si="3"/>
        <v/>
      </c>
      <c r="R32" s="108" t="str">
        <f t="shared" si="4"/>
        <v/>
      </c>
      <c r="S32" s="108" t="str">
        <f t="shared" si="5"/>
        <v/>
      </c>
      <c r="T32" s="178"/>
      <c r="U32" s="178"/>
      <c r="V32" s="178"/>
      <c r="W32" s="178"/>
      <c r="X32" s="178"/>
      <c r="Y32" s="178"/>
      <c r="AA32" s="148"/>
    </row>
    <row r="33" spans="2:25" x14ac:dyDescent="0.35">
      <c r="B33" s="98"/>
      <c r="C33" s="99"/>
      <c r="D33" s="99"/>
      <c r="E33" s="100"/>
      <c r="F33" s="94" t="str">
        <f t="shared" si="0"/>
        <v/>
      </c>
      <c r="G33" s="101"/>
      <c r="H33" s="99"/>
      <c r="I33" s="99"/>
      <c r="J33" s="100"/>
      <c r="K33" s="95" t="str">
        <f t="shared" si="1"/>
        <v/>
      </c>
      <c r="L33" s="101"/>
      <c r="M33" s="99"/>
      <c r="N33" s="99"/>
      <c r="O33" s="100"/>
      <c r="P33" s="95" t="str">
        <f t="shared" si="2"/>
        <v/>
      </c>
      <c r="Q33" s="108" t="str">
        <f t="shared" si="3"/>
        <v/>
      </c>
      <c r="R33" s="108" t="str">
        <f t="shared" si="4"/>
        <v/>
      </c>
      <c r="S33" s="108" t="str">
        <f t="shared" si="5"/>
        <v/>
      </c>
      <c r="T33" s="178"/>
      <c r="U33" s="178"/>
      <c r="V33" s="178"/>
      <c r="W33" s="185"/>
      <c r="X33" s="178"/>
      <c r="Y33" s="178"/>
    </row>
    <row r="34" spans="2:25" x14ac:dyDescent="0.35">
      <c r="B34" s="98"/>
      <c r="C34" s="99"/>
      <c r="D34" s="99"/>
      <c r="E34" s="100"/>
      <c r="F34" s="94" t="str">
        <f t="shared" si="0"/>
        <v/>
      </c>
      <c r="G34" s="101"/>
      <c r="H34" s="99"/>
      <c r="I34" s="99"/>
      <c r="J34" s="100"/>
      <c r="K34" s="95" t="str">
        <f t="shared" si="1"/>
        <v/>
      </c>
      <c r="L34" s="101"/>
      <c r="M34" s="99"/>
      <c r="N34" s="99"/>
      <c r="O34" s="100"/>
      <c r="P34" s="95" t="str">
        <f t="shared" si="2"/>
        <v/>
      </c>
      <c r="Q34" s="108" t="str">
        <f t="shared" si="3"/>
        <v/>
      </c>
      <c r="R34" s="108" t="str">
        <f t="shared" si="4"/>
        <v/>
      </c>
      <c r="S34" s="108" t="str">
        <f t="shared" si="5"/>
        <v/>
      </c>
      <c r="T34" s="178"/>
      <c r="U34" s="178"/>
      <c r="V34" s="178"/>
      <c r="W34" s="178"/>
      <c r="X34" s="178"/>
      <c r="Y34" s="178"/>
    </row>
    <row r="35" spans="2:25" x14ac:dyDescent="0.35">
      <c r="B35" s="98"/>
      <c r="C35" s="99"/>
      <c r="D35" s="99"/>
      <c r="E35" s="100"/>
      <c r="F35" s="94" t="str">
        <f t="shared" si="0"/>
        <v/>
      </c>
      <c r="G35" s="101"/>
      <c r="H35" s="99"/>
      <c r="I35" s="99"/>
      <c r="J35" s="100"/>
      <c r="K35" s="95" t="str">
        <f t="shared" si="1"/>
        <v/>
      </c>
      <c r="L35" s="101"/>
      <c r="M35" s="99"/>
      <c r="N35" s="99"/>
      <c r="O35" s="100"/>
      <c r="P35" s="95" t="str">
        <f t="shared" si="2"/>
        <v/>
      </c>
      <c r="Q35" s="108" t="str">
        <f t="shared" si="3"/>
        <v/>
      </c>
      <c r="R35" s="108" t="str">
        <f t="shared" si="4"/>
        <v/>
      </c>
      <c r="S35" s="108" t="str">
        <f t="shared" si="5"/>
        <v/>
      </c>
      <c r="T35" s="178"/>
      <c r="U35" s="178"/>
      <c r="V35" s="178"/>
      <c r="W35" s="178"/>
      <c r="X35" s="178"/>
      <c r="Y35" s="178"/>
    </row>
    <row r="36" spans="2:25" x14ac:dyDescent="0.35">
      <c r="B36" s="98"/>
      <c r="C36" s="99"/>
      <c r="D36" s="99"/>
      <c r="E36" s="100"/>
      <c r="F36" s="94" t="str">
        <f t="shared" si="0"/>
        <v/>
      </c>
      <c r="G36" s="101"/>
      <c r="H36" s="99"/>
      <c r="I36" s="99"/>
      <c r="J36" s="100"/>
      <c r="K36" s="95" t="str">
        <f t="shared" si="1"/>
        <v/>
      </c>
      <c r="L36" s="101"/>
      <c r="M36" s="99"/>
      <c r="N36" s="99"/>
      <c r="O36" s="100"/>
      <c r="P36" s="95" t="str">
        <f t="shared" si="2"/>
        <v/>
      </c>
      <c r="Q36" s="108" t="str">
        <f t="shared" si="3"/>
        <v/>
      </c>
      <c r="R36" s="108" t="str">
        <f t="shared" si="4"/>
        <v/>
      </c>
      <c r="S36" s="108" t="str">
        <f t="shared" si="5"/>
        <v/>
      </c>
      <c r="T36" s="178"/>
      <c r="U36" s="178"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78"/>
      <c r="W36" s="178"/>
      <c r="X36" s="178"/>
      <c r="Y36" s="178"/>
    </row>
    <row r="37" spans="2:25" x14ac:dyDescent="0.35">
      <c r="B37" s="98"/>
      <c r="C37" s="99"/>
      <c r="D37" s="99"/>
      <c r="E37" s="100"/>
      <c r="F37" s="94" t="str">
        <f t="shared" si="0"/>
        <v/>
      </c>
      <c r="G37" s="101"/>
      <c r="H37" s="99"/>
      <c r="I37" s="99"/>
      <c r="J37" s="100"/>
      <c r="K37" s="95" t="str">
        <f t="shared" si="1"/>
        <v/>
      </c>
      <c r="L37" s="101"/>
      <c r="M37" s="99"/>
      <c r="N37" s="99"/>
      <c r="O37" s="100"/>
      <c r="P37" s="95" t="str">
        <f t="shared" si="2"/>
        <v/>
      </c>
      <c r="Q37" s="108" t="str">
        <f t="shared" si="3"/>
        <v/>
      </c>
      <c r="R37" s="108" t="str">
        <f t="shared" si="4"/>
        <v/>
      </c>
      <c r="S37" s="108" t="str">
        <f t="shared" si="5"/>
        <v/>
      </c>
      <c r="T37" s="178"/>
      <c r="U37" s="178"/>
      <c r="V37" s="178"/>
      <c r="W37" s="178"/>
      <c r="X37" s="178"/>
      <c r="Y37" s="178"/>
    </row>
    <row r="38" spans="2:25" x14ac:dyDescent="0.35">
      <c r="B38" s="98"/>
      <c r="C38" s="99"/>
      <c r="D38" s="99"/>
      <c r="E38" s="100"/>
      <c r="F38" s="94" t="str">
        <f t="shared" si="0"/>
        <v/>
      </c>
      <c r="G38" s="101"/>
      <c r="H38" s="99"/>
      <c r="I38" s="99"/>
      <c r="J38" s="100"/>
      <c r="K38" s="95" t="str">
        <f t="shared" si="1"/>
        <v/>
      </c>
      <c r="L38" s="101"/>
      <c r="M38" s="99"/>
      <c r="N38" s="99"/>
      <c r="O38" s="100"/>
      <c r="P38" s="95" t="str">
        <f t="shared" si="2"/>
        <v/>
      </c>
      <c r="Q38" s="108" t="str">
        <f t="shared" si="3"/>
        <v/>
      </c>
      <c r="R38" s="108" t="str">
        <f t="shared" si="4"/>
        <v/>
      </c>
      <c r="S38" s="108" t="str">
        <f t="shared" si="5"/>
        <v/>
      </c>
      <c r="T38" s="178"/>
      <c r="U38" s="178"/>
      <c r="V38" s="178"/>
      <c r="W38" s="178"/>
      <c r="X38" s="178"/>
      <c r="Y38" s="178"/>
    </row>
    <row r="39" spans="2:25" x14ac:dyDescent="0.35">
      <c r="B39" s="98"/>
      <c r="C39" s="99"/>
      <c r="D39" s="99"/>
      <c r="E39" s="100"/>
      <c r="F39" s="94" t="str">
        <f t="shared" si="0"/>
        <v/>
      </c>
      <c r="G39" s="101"/>
      <c r="H39" s="99"/>
      <c r="I39" s="99"/>
      <c r="J39" s="100"/>
      <c r="K39" s="95" t="str">
        <f t="shared" si="1"/>
        <v/>
      </c>
      <c r="L39" s="101"/>
      <c r="M39" s="99"/>
      <c r="N39" s="99"/>
      <c r="O39" s="100"/>
      <c r="P39" s="95" t="str">
        <f t="shared" si="2"/>
        <v/>
      </c>
      <c r="Q39" s="108" t="str">
        <f t="shared" si="3"/>
        <v/>
      </c>
      <c r="R39" s="108" t="str">
        <f t="shared" si="4"/>
        <v/>
      </c>
      <c r="S39" s="108" t="str">
        <f t="shared" si="5"/>
        <v/>
      </c>
      <c r="T39" s="178"/>
      <c r="U39" s="178"/>
      <c r="V39" s="178"/>
      <c r="W39" s="178"/>
      <c r="X39" s="178"/>
      <c r="Y39" s="178"/>
    </row>
    <row r="40" spans="2:25" x14ac:dyDescent="0.35">
      <c r="B40" s="98"/>
      <c r="C40" s="99"/>
      <c r="D40" s="99"/>
      <c r="E40" s="100"/>
      <c r="F40" s="94" t="str">
        <f t="shared" si="0"/>
        <v/>
      </c>
      <c r="G40" s="101"/>
      <c r="H40" s="99"/>
      <c r="I40" s="99"/>
      <c r="J40" s="100"/>
      <c r="K40" s="95" t="str">
        <f t="shared" si="1"/>
        <v/>
      </c>
      <c r="L40" s="101"/>
      <c r="M40" s="99"/>
      <c r="N40" s="99"/>
      <c r="O40" s="100"/>
      <c r="P40" s="95" t="str">
        <f t="shared" si="2"/>
        <v/>
      </c>
      <c r="Q40" s="108" t="str">
        <f t="shared" si="3"/>
        <v/>
      </c>
      <c r="R40" s="108" t="str">
        <f t="shared" si="4"/>
        <v/>
      </c>
      <c r="S40" s="108" t="str">
        <f t="shared" si="5"/>
        <v/>
      </c>
      <c r="T40" s="178"/>
      <c r="U40" s="178"/>
      <c r="V40" s="178"/>
      <c r="W40" s="178"/>
      <c r="X40" s="178"/>
      <c r="Y40" s="178"/>
    </row>
    <row r="41" spans="2:25" x14ac:dyDescent="0.35">
      <c r="B41" s="98"/>
      <c r="C41" s="99"/>
      <c r="D41" s="99"/>
      <c r="E41" s="100"/>
      <c r="F41" s="94" t="str">
        <f t="shared" si="0"/>
        <v/>
      </c>
      <c r="G41" s="101"/>
      <c r="H41" s="99"/>
      <c r="I41" s="99"/>
      <c r="J41" s="100"/>
      <c r="K41" s="95" t="str">
        <f t="shared" si="1"/>
        <v/>
      </c>
      <c r="L41" s="101"/>
      <c r="M41" s="99"/>
      <c r="N41" s="99"/>
      <c r="O41" s="100"/>
      <c r="P41" s="95" t="str">
        <f t="shared" si="2"/>
        <v/>
      </c>
      <c r="Q41" s="108" t="str">
        <f t="shared" si="3"/>
        <v/>
      </c>
      <c r="R41" s="108" t="str">
        <f t="shared" si="4"/>
        <v/>
      </c>
      <c r="S41" s="108" t="str">
        <f t="shared" si="5"/>
        <v/>
      </c>
      <c r="T41" s="178"/>
      <c r="U41" s="178"/>
      <c r="V41" s="178"/>
      <c r="W41" s="178"/>
      <c r="X41" s="178"/>
      <c r="Y41" s="178"/>
    </row>
    <row r="42" spans="2:25" x14ac:dyDescent="0.35">
      <c r="B42" s="98"/>
      <c r="C42" s="99"/>
      <c r="D42" s="99"/>
      <c r="E42" s="100"/>
      <c r="F42" s="94" t="str">
        <f t="shared" si="0"/>
        <v/>
      </c>
      <c r="G42" s="101"/>
      <c r="H42" s="99"/>
      <c r="I42" s="99"/>
      <c r="J42" s="100"/>
      <c r="K42" s="95" t="str">
        <f t="shared" si="1"/>
        <v/>
      </c>
      <c r="L42" s="101"/>
      <c r="M42" s="99"/>
      <c r="N42" s="99"/>
      <c r="O42" s="100"/>
      <c r="P42" s="95" t="str">
        <f t="shared" si="2"/>
        <v/>
      </c>
      <c r="Q42" s="108" t="str">
        <f t="shared" si="3"/>
        <v/>
      </c>
      <c r="R42" s="108" t="str">
        <f t="shared" si="4"/>
        <v/>
      </c>
      <c r="S42" s="108" t="str">
        <f t="shared" si="5"/>
        <v/>
      </c>
      <c r="T42" s="178"/>
      <c r="U42" s="178"/>
      <c r="V42" s="178"/>
      <c r="W42" s="178"/>
      <c r="X42" s="178"/>
      <c r="Y42" s="178"/>
    </row>
    <row r="43" spans="2:25" x14ac:dyDescent="0.35">
      <c r="B43" s="98"/>
      <c r="C43" s="99"/>
      <c r="D43" s="99"/>
      <c r="E43" s="100"/>
      <c r="F43" s="94" t="str">
        <f t="shared" si="0"/>
        <v/>
      </c>
      <c r="G43" s="101"/>
      <c r="H43" s="99"/>
      <c r="I43" s="99"/>
      <c r="J43" s="100"/>
      <c r="K43" s="95" t="str">
        <f t="shared" si="1"/>
        <v/>
      </c>
      <c r="L43" s="101"/>
      <c r="M43" s="99"/>
      <c r="N43" s="99"/>
      <c r="O43" s="100"/>
      <c r="P43" s="95" t="str">
        <f t="shared" si="2"/>
        <v/>
      </c>
      <c r="Q43" s="108" t="str">
        <f t="shared" si="3"/>
        <v/>
      </c>
      <c r="R43" s="108" t="str">
        <f t="shared" si="4"/>
        <v/>
      </c>
      <c r="S43" s="108" t="str">
        <f t="shared" si="5"/>
        <v/>
      </c>
      <c r="T43" s="178"/>
      <c r="U43" s="178"/>
      <c r="V43" s="178"/>
      <c r="W43" s="178"/>
      <c r="X43" s="178"/>
      <c r="Y43" s="178"/>
    </row>
    <row r="44" spans="2:25" x14ac:dyDescent="0.35">
      <c r="B44" s="98"/>
      <c r="C44" s="99"/>
      <c r="D44" s="99"/>
      <c r="E44" s="100"/>
      <c r="F44" s="94" t="str">
        <f t="shared" si="0"/>
        <v/>
      </c>
      <c r="G44" s="101"/>
      <c r="H44" s="99"/>
      <c r="I44" s="99"/>
      <c r="J44" s="100"/>
      <c r="K44" s="95" t="str">
        <f t="shared" si="1"/>
        <v/>
      </c>
      <c r="L44" s="101"/>
      <c r="M44" s="99"/>
      <c r="N44" s="99"/>
      <c r="O44" s="100"/>
      <c r="P44" s="95" t="str">
        <f t="shared" si="2"/>
        <v/>
      </c>
      <c r="Q44" s="108" t="str">
        <f t="shared" si="3"/>
        <v/>
      </c>
      <c r="R44" s="108" t="str">
        <f t="shared" si="4"/>
        <v/>
      </c>
      <c r="S44" s="108" t="str">
        <f t="shared" si="5"/>
        <v/>
      </c>
      <c r="T44" s="178"/>
      <c r="U44" s="178"/>
      <c r="V44" s="178"/>
      <c r="W44" s="178"/>
      <c r="X44" s="178"/>
      <c r="Y44" s="178"/>
    </row>
    <row r="45" spans="2:25" x14ac:dyDescent="0.35">
      <c r="B45" s="98"/>
      <c r="C45" s="99"/>
      <c r="D45" s="99"/>
      <c r="E45" s="100"/>
      <c r="F45" s="94" t="str">
        <f t="shared" si="0"/>
        <v/>
      </c>
      <c r="G45" s="101"/>
      <c r="H45" s="99"/>
      <c r="I45" s="99"/>
      <c r="J45" s="100"/>
      <c r="K45" s="95" t="str">
        <f t="shared" si="1"/>
        <v/>
      </c>
      <c r="L45" s="101"/>
      <c r="M45" s="99"/>
      <c r="N45" s="99"/>
      <c r="O45" s="100"/>
      <c r="P45" s="95" t="str">
        <f t="shared" si="2"/>
        <v/>
      </c>
      <c r="Q45" s="108" t="str">
        <f t="shared" si="3"/>
        <v/>
      </c>
      <c r="R45" s="108" t="str">
        <f t="shared" si="4"/>
        <v/>
      </c>
      <c r="S45" s="108" t="str">
        <f t="shared" si="5"/>
        <v/>
      </c>
      <c r="T45" s="178"/>
      <c r="U45" s="178"/>
      <c r="V45" s="178"/>
      <c r="W45" s="178"/>
      <c r="X45" s="178"/>
      <c r="Y45" s="178"/>
    </row>
    <row r="46" spans="2:25" x14ac:dyDescent="0.35">
      <c r="B46" s="98"/>
      <c r="C46" s="99"/>
      <c r="D46" s="99"/>
      <c r="E46" s="100"/>
      <c r="F46" s="94" t="str">
        <f t="shared" si="0"/>
        <v/>
      </c>
      <c r="G46" s="101"/>
      <c r="H46" s="99"/>
      <c r="I46" s="99"/>
      <c r="J46" s="100"/>
      <c r="K46" s="95" t="str">
        <f t="shared" si="1"/>
        <v/>
      </c>
      <c r="L46" s="101"/>
      <c r="M46" s="99"/>
      <c r="N46" s="99"/>
      <c r="O46" s="100"/>
      <c r="P46" s="95" t="str">
        <f t="shared" si="2"/>
        <v/>
      </c>
      <c r="Q46" s="108" t="str">
        <f t="shared" si="3"/>
        <v/>
      </c>
      <c r="R46" s="108" t="str">
        <f t="shared" si="4"/>
        <v/>
      </c>
      <c r="S46" s="108" t="str">
        <f t="shared" si="5"/>
        <v/>
      </c>
      <c r="T46" s="178"/>
      <c r="U46" s="178"/>
      <c r="V46" s="178"/>
      <c r="W46" s="178"/>
      <c r="X46" s="178"/>
      <c r="Y46" s="178"/>
    </row>
    <row r="47" spans="2:25" x14ac:dyDescent="0.35">
      <c r="B47" s="98"/>
      <c r="C47" s="99"/>
      <c r="D47" s="99"/>
      <c r="E47" s="100"/>
      <c r="F47" s="94" t="str">
        <f t="shared" si="0"/>
        <v/>
      </c>
      <c r="G47" s="101"/>
      <c r="H47" s="99"/>
      <c r="I47" s="99"/>
      <c r="J47" s="100"/>
      <c r="K47" s="95" t="str">
        <f t="shared" si="1"/>
        <v/>
      </c>
      <c r="L47" s="101"/>
      <c r="M47" s="99"/>
      <c r="N47" s="99"/>
      <c r="O47" s="100"/>
      <c r="P47" s="95" t="str">
        <f t="shared" si="2"/>
        <v/>
      </c>
      <c r="Q47" s="108" t="str">
        <f t="shared" si="3"/>
        <v/>
      </c>
      <c r="R47" s="108" t="str">
        <f t="shared" si="4"/>
        <v/>
      </c>
      <c r="S47" s="108" t="str">
        <f t="shared" si="5"/>
        <v/>
      </c>
      <c r="T47" s="178"/>
      <c r="U47" s="178"/>
      <c r="V47" s="178"/>
      <c r="W47" s="178"/>
      <c r="X47" s="178"/>
      <c r="Y47" s="178"/>
    </row>
    <row r="48" spans="2:25" x14ac:dyDescent="0.35">
      <c r="B48" s="98"/>
      <c r="C48" s="99"/>
      <c r="D48" s="99"/>
      <c r="E48" s="100"/>
      <c r="F48" s="94" t="str">
        <f t="shared" si="0"/>
        <v/>
      </c>
      <c r="G48" s="101"/>
      <c r="H48" s="99"/>
      <c r="I48" s="99"/>
      <c r="J48" s="100"/>
      <c r="K48" s="95" t="str">
        <f t="shared" si="1"/>
        <v/>
      </c>
      <c r="L48" s="101"/>
      <c r="M48" s="99"/>
      <c r="N48" s="99"/>
      <c r="O48" s="100"/>
      <c r="P48" s="95" t="str">
        <f t="shared" si="2"/>
        <v/>
      </c>
      <c r="Q48" s="108" t="str">
        <f t="shared" si="3"/>
        <v/>
      </c>
      <c r="R48" s="108" t="str">
        <f t="shared" si="4"/>
        <v/>
      </c>
      <c r="S48" s="108" t="str">
        <f t="shared" si="5"/>
        <v/>
      </c>
      <c r="T48" s="178"/>
      <c r="U48" s="178"/>
      <c r="V48" s="178"/>
      <c r="W48" s="178"/>
      <c r="X48" s="178"/>
      <c r="Y48" s="178"/>
    </row>
    <row r="49" spans="2:25" x14ac:dyDescent="0.35">
      <c r="B49" s="98"/>
      <c r="C49" s="99"/>
      <c r="D49" s="99"/>
      <c r="E49" s="100"/>
      <c r="F49" s="94" t="str">
        <f t="shared" si="0"/>
        <v/>
      </c>
      <c r="G49" s="101"/>
      <c r="H49" s="99"/>
      <c r="I49" s="99"/>
      <c r="J49" s="100"/>
      <c r="K49" s="95" t="str">
        <f t="shared" si="1"/>
        <v/>
      </c>
      <c r="L49" s="101"/>
      <c r="M49" s="99"/>
      <c r="N49" s="99"/>
      <c r="O49" s="100"/>
      <c r="P49" s="95" t="str">
        <f t="shared" si="2"/>
        <v/>
      </c>
      <c r="Q49" s="108" t="str">
        <f t="shared" si="3"/>
        <v/>
      </c>
      <c r="R49" s="108" t="str">
        <f t="shared" si="4"/>
        <v/>
      </c>
      <c r="S49" s="108" t="str">
        <f t="shared" si="5"/>
        <v/>
      </c>
      <c r="T49" s="178"/>
      <c r="U49" s="178"/>
      <c r="V49" s="178"/>
      <c r="W49" s="178"/>
      <c r="X49" s="178"/>
      <c r="Y49" s="178"/>
    </row>
    <row r="50" spans="2:25" x14ac:dyDescent="0.35">
      <c r="B50" s="98"/>
      <c r="C50" s="99"/>
      <c r="D50" s="99"/>
      <c r="E50" s="100"/>
      <c r="F50" s="94" t="str">
        <f t="shared" si="0"/>
        <v/>
      </c>
      <c r="G50" s="101"/>
      <c r="H50" s="99"/>
      <c r="I50" s="99"/>
      <c r="J50" s="100"/>
      <c r="K50" s="95" t="str">
        <f t="shared" si="1"/>
        <v/>
      </c>
      <c r="L50" s="101"/>
      <c r="M50" s="99"/>
      <c r="N50" s="99"/>
      <c r="O50" s="100"/>
      <c r="P50" s="95" t="str">
        <f t="shared" si="2"/>
        <v/>
      </c>
      <c r="Q50" s="108" t="str">
        <f t="shared" si="3"/>
        <v/>
      </c>
      <c r="R50" s="108" t="str">
        <f t="shared" si="4"/>
        <v/>
      </c>
      <c r="S50" s="108" t="str">
        <f t="shared" si="5"/>
        <v/>
      </c>
      <c r="T50" s="178"/>
      <c r="U50" s="178"/>
      <c r="V50" s="178"/>
      <c r="W50" s="178"/>
      <c r="X50" s="178"/>
      <c r="Y50" s="178"/>
    </row>
    <row r="51" spans="2:25" x14ac:dyDescent="0.35">
      <c r="B51" s="98"/>
      <c r="C51" s="99"/>
      <c r="D51" s="99"/>
      <c r="E51" s="100"/>
      <c r="F51" s="94" t="str">
        <f t="shared" si="0"/>
        <v/>
      </c>
      <c r="G51" s="101"/>
      <c r="H51" s="99"/>
      <c r="I51" s="99"/>
      <c r="J51" s="100"/>
      <c r="K51" s="95" t="str">
        <f t="shared" si="1"/>
        <v/>
      </c>
      <c r="L51" s="101"/>
      <c r="M51" s="99"/>
      <c r="N51" s="99"/>
      <c r="O51" s="100"/>
      <c r="P51" s="95" t="str">
        <f t="shared" si="2"/>
        <v/>
      </c>
      <c r="Q51" s="108" t="str">
        <f t="shared" si="3"/>
        <v/>
      </c>
      <c r="R51" s="108" t="str">
        <f t="shared" si="4"/>
        <v/>
      </c>
      <c r="S51" s="108" t="str">
        <f t="shared" si="5"/>
        <v/>
      </c>
      <c r="T51" s="178"/>
      <c r="U51" s="178"/>
      <c r="V51" s="178"/>
      <c r="W51" s="178"/>
      <c r="X51" s="178"/>
      <c r="Y51" s="178"/>
    </row>
    <row r="52" spans="2:25" x14ac:dyDescent="0.35">
      <c r="B52" s="98"/>
      <c r="C52" s="99"/>
      <c r="D52" s="99"/>
      <c r="E52" s="100"/>
      <c r="F52" s="94" t="str">
        <f t="shared" si="0"/>
        <v/>
      </c>
      <c r="G52" s="101"/>
      <c r="H52" s="99"/>
      <c r="I52" s="99"/>
      <c r="J52" s="100"/>
      <c r="K52" s="95" t="str">
        <f t="shared" si="1"/>
        <v/>
      </c>
      <c r="L52" s="101"/>
      <c r="M52" s="99"/>
      <c r="N52" s="99"/>
      <c r="O52" s="100"/>
      <c r="P52" s="95" t="str">
        <f t="shared" si="2"/>
        <v/>
      </c>
      <c r="Q52" s="108" t="str">
        <f t="shared" si="3"/>
        <v/>
      </c>
      <c r="R52" s="108" t="str">
        <f t="shared" si="4"/>
        <v/>
      </c>
      <c r="S52" s="108" t="str">
        <f t="shared" si="5"/>
        <v/>
      </c>
      <c r="T52" s="178"/>
      <c r="U52" s="178"/>
      <c r="V52" s="178"/>
      <c r="W52" s="178"/>
      <c r="X52" s="178"/>
      <c r="Y52" s="178"/>
    </row>
    <row r="53" spans="2:25" x14ac:dyDescent="0.35">
      <c r="B53" s="98"/>
      <c r="C53" s="99"/>
      <c r="D53" s="99"/>
      <c r="E53" s="100"/>
      <c r="F53" s="94" t="str">
        <f t="shared" si="0"/>
        <v/>
      </c>
      <c r="G53" s="101"/>
      <c r="H53" s="99"/>
      <c r="I53" s="99"/>
      <c r="J53" s="100"/>
      <c r="K53" s="95" t="str">
        <f t="shared" si="1"/>
        <v/>
      </c>
      <c r="L53" s="101"/>
      <c r="M53" s="99"/>
      <c r="N53" s="99"/>
      <c r="O53" s="100"/>
      <c r="P53" s="95" t="str">
        <f t="shared" si="2"/>
        <v/>
      </c>
      <c r="Q53" s="108" t="str">
        <f t="shared" si="3"/>
        <v/>
      </c>
      <c r="R53" s="108" t="str">
        <f t="shared" si="4"/>
        <v/>
      </c>
      <c r="S53" s="108" t="str">
        <f t="shared" si="5"/>
        <v/>
      </c>
      <c r="T53" s="178"/>
      <c r="U53" s="178"/>
      <c r="V53" s="178"/>
      <c r="W53" s="178"/>
      <c r="X53" s="178"/>
      <c r="Y53" s="178"/>
    </row>
    <row r="54" spans="2:25" x14ac:dyDescent="0.35">
      <c r="B54" s="98"/>
      <c r="C54" s="99"/>
      <c r="D54" s="99"/>
      <c r="E54" s="100"/>
      <c r="F54" s="94" t="str">
        <f t="shared" si="0"/>
        <v/>
      </c>
      <c r="G54" s="101"/>
      <c r="H54" s="99"/>
      <c r="I54" s="99"/>
      <c r="J54" s="100"/>
      <c r="K54" s="95" t="str">
        <f t="shared" si="1"/>
        <v/>
      </c>
      <c r="L54" s="101"/>
      <c r="M54" s="99"/>
      <c r="N54" s="99"/>
      <c r="O54" s="100"/>
      <c r="P54" s="95" t="str">
        <f t="shared" si="2"/>
        <v/>
      </c>
      <c r="Q54" s="108" t="str">
        <f t="shared" si="3"/>
        <v/>
      </c>
      <c r="R54" s="108" t="str">
        <f t="shared" si="4"/>
        <v/>
      </c>
      <c r="S54" s="108" t="str">
        <f t="shared" si="5"/>
        <v/>
      </c>
      <c r="T54" s="178"/>
      <c r="U54" s="178"/>
      <c r="V54" s="178"/>
      <c r="W54" s="178"/>
      <c r="X54" s="178"/>
      <c r="Y54" s="178"/>
    </row>
    <row r="55" spans="2:25" x14ac:dyDescent="0.35">
      <c r="B55" s="98"/>
      <c r="C55" s="99"/>
      <c r="D55" s="99"/>
      <c r="E55" s="100"/>
      <c r="F55" s="94" t="str">
        <f t="shared" si="0"/>
        <v/>
      </c>
      <c r="G55" s="101"/>
      <c r="H55" s="99"/>
      <c r="I55" s="99"/>
      <c r="J55" s="100"/>
      <c r="K55" s="95" t="str">
        <f t="shared" si="1"/>
        <v/>
      </c>
      <c r="L55" s="101"/>
      <c r="M55" s="99"/>
      <c r="N55" s="99"/>
      <c r="O55" s="100"/>
      <c r="P55" s="95" t="str">
        <f t="shared" si="2"/>
        <v/>
      </c>
      <c r="Q55" s="108" t="str">
        <f t="shared" si="3"/>
        <v/>
      </c>
      <c r="R55" s="108" t="str">
        <f t="shared" si="4"/>
        <v/>
      </c>
      <c r="S55" s="108" t="str">
        <f t="shared" si="5"/>
        <v/>
      </c>
      <c r="T55" s="178"/>
      <c r="U55" s="178"/>
      <c r="V55" s="178"/>
      <c r="W55" s="178"/>
      <c r="X55" s="178"/>
      <c r="Y55" s="178"/>
    </row>
    <row r="56" spans="2:25" ht="15" thickBot="1" x14ac:dyDescent="0.4">
      <c r="B56" s="102"/>
      <c r="C56" s="103"/>
      <c r="D56" s="103"/>
      <c r="E56" s="104"/>
      <c r="F56" s="105" t="str">
        <f t="shared" si="0"/>
        <v/>
      </c>
      <c r="G56" s="106"/>
      <c r="H56" s="103"/>
      <c r="I56" s="103"/>
      <c r="J56" s="104"/>
      <c r="K56" s="107" t="str">
        <f t="shared" si="1"/>
        <v/>
      </c>
      <c r="L56" s="106"/>
      <c r="M56" s="103"/>
      <c r="N56" s="103"/>
      <c r="O56" s="104"/>
      <c r="P56" s="107" t="str">
        <f t="shared" si="2"/>
        <v/>
      </c>
      <c r="Q56" s="108" t="str">
        <f t="shared" si="3"/>
        <v/>
      </c>
      <c r="R56" s="108" t="str">
        <f t="shared" si="4"/>
        <v/>
      </c>
      <c r="S56" s="108" t="str">
        <f t="shared" si="5"/>
        <v/>
      </c>
      <c r="T56" s="178"/>
      <c r="U56" s="178"/>
      <c r="V56" s="178"/>
      <c r="W56" s="178"/>
      <c r="X56" s="178"/>
      <c r="Y56" s="178"/>
    </row>
    <row r="57" spans="2:25" ht="15" thickBot="1" x14ac:dyDescent="0.4">
      <c r="B57" s="110" t="s">
        <v>156</v>
      </c>
      <c r="C57" s="111"/>
      <c r="D57" s="245" t="str">
        <f>IF(OR(ISBLANK(B24),ISBLANK(C24),ISBLANK(D24),ISBLANK(E24)),"",ROUND(AVERAGE(E24:E56,J24:J56,O24:O56),0))</f>
        <v/>
      </c>
      <c r="E57" s="245"/>
      <c r="F57" s="246"/>
      <c r="G57" s="221" t="s">
        <v>154</v>
      </c>
      <c r="H57" s="222"/>
      <c r="I57" s="222"/>
      <c r="J57" s="222"/>
      <c r="K57" s="173" t="str">
        <f>IF(OR(ISBLANK(B24),ISBLANK(C24),ISBLANK(D24),ISBLANK(E24),ISBLANK(P16)),"",COUNTIF(E24:E56,"&gt;"&amp;P16)+COUNTIF(J24:J56,"&gt;"&amp;P16)+COUNTIF(O24:O56,"&gt;"&amp;P16))</f>
        <v/>
      </c>
      <c r="L57" s="221" t="s">
        <v>155</v>
      </c>
      <c r="M57" s="222"/>
      <c r="N57" s="222"/>
      <c r="O57" s="222"/>
      <c r="P57" s="174" t="str">
        <f>IF(OR(ISBLANK(B24),ISBLANK(C24),ISBLANK(D24),ISBLANK(E24),ISBLANK(P16)),"",COUNTIF(E24:E56,"&lt;="&amp;P16)+COUNTIF(J24:J56,"&lt;="&amp;P16)+COUNTIF(O24:O56,"&lt;="&amp;P16))</f>
        <v/>
      </c>
      <c r="Q57" s="108"/>
      <c r="R57" s="108"/>
      <c r="S57" s="108"/>
      <c r="T57" s="178"/>
      <c r="U57" s="178"/>
      <c r="V57" s="178"/>
      <c r="W57" s="178"/>
      <c r="X57" s="178"/>
      <c r="Y57" s="178"/>
    </row>
    <row r="58" spans="2:25" x14ac:dyDescent="0.35">
      <c r="T58" s="178"/>
      <c r="U58" s="178"/>
      <c r="V58" s="178"/>
      <c r="W58" s="178"/>
      <c r="X58" s="178"/>
      <c r="Y58" s="178"/>
    </row>
    <row r="59" spans="2:25" x14ac:dyDescent="0.35">
      <c r="R59" s="109"/>
      <c r="T59" s="178"/>
      <c r="U59" s="178"/>
      <c r="V59" s="178"/>
      <c r="W59" s="178"/>
      <c r="X59" s="178"/>
      <c r="Y59" s="178"/>
    </row>
    <row r="60" spans="2:25" x14ac:dyDescent="0.35">
      <c r="T60" s="178"/>
      <c r="U60" s="178"/>
      <c r="V60" s="178"/>
      <c r="W60" s="178"/>
      <c r="X60" s="178"/>
      <c r="Y60" s="178"/>
    </row>
    <row r="61" spans="2:25" x14ac:dyDescent="0.35">
      <c r="T61" s="178"/>
      <c r="U61" s="178"/>
      <c r="V61" s="178"/>
      <c r="W61" s="178"/>
      <c r="X61" s="178"/>
      <c r="Y61" s="178"/>
    </row>
    <row r="62" spans="2:25" x14ac:dyDescent="0.35">
      <c r="T62" s="178"/>
      <c r="U62" s="178"/>
      <c r="V62" s="178"/>
      <c r="W62" s="178"/>
      <c r="X62" s="178"/>
      <c r="Y62" s="178"/>
    </row>
    <row r="63" spans="2:25" x14ac:dyDescent="0.35">
      <c r="T63" s="178"/>
      <c r="U63" s="178"/>
      <c r="V63" s="178"/>
      <c r="W63" s="178"/>
      <c r="X63" s="178"/>
      <c r="Y63" s="178"/>
    </row>
    <row r="64" spans="2:25" x14ac:dyDescent="0.35">
      <c r="T64" s="178"/>
      <c r="U64" s="178"/>
      <c r="V64" s="178"/>
      <c r="W64" s="178"/>
      <c r="X64" s="178"/>
      <c r="Y64" s="178"/>
    </row>
    <row r="65" spans="20:25" x14ac:dyDescent="0.35">
      <c r="T65" s="178"/>
      <c r="U65" s="178"/>
      <c r="V65" s="178"/>
      <c r="W65" s="178"/>
      <c r="X65" s="178"/>
      <c r="Y65" s="178"/>
    </row>
    <row r="66" spans="20:25" x14ac:dyDescent="0.35">
      <c r="T66" s="178"/>
      <c r="U66" s="178"/>
      <c r="V66" s="178"/>
      <c r="W66" s="178"/>
      <c r="X66" s="178"/>
      <c r="Y66" s="178"/>
    </row>
    <row r="67" spans="20:25" x14ac:dyDescent="0.35">
      <c r="T67" s="178"/>
      <c r="U67" s="178"/>
      <c r="V67" s="178"/>
      <c r="W67" s="178"/>
      <c r="X67" s="178"/>
      <c r="Y67" s="178"/>
    </row>
    <row r="68" spans="20:25" x14ac:dyDescent="0.35">
      <c r="T68" s="178"/>
      <c r="U68" s="178"/>
      <c r="V68" s="178"/>
      <c r="W68" s="178"/>
      <c r="X68" s="178"/>
      <c r="Y68" s="178"/>
    </row>
    <row r="144" ht="15" thickBot="1" x14ac:dyDescent="0.4"/>
    <row r="145" spans="34:46" ht="15.5" thickTop="1" thickBot="1" x14ac:dyDescent="0.4">
      <c r="AI145" s="223" t="s">
        <v>90</v>
      </c>
      <c r="AJ145" s="223"/>
    </row>
    <row r="146" spans="34:46" ht="15" thickBot="1" x14ac:dyDescent="0.4">
      <c r="AI146" s="156" t="s">
        <v>91</v>
      </c>
      <c r="AJ146" s="157" t="s">
        <v>92</v>
      </c>
    </row>
    <row r="147" spans="34:46" x14ac:dyDescent="0.35">
      <c r="AI147" s="158" t="s">
        <v>93</v>
      </c>
      <c r="AJ147" s="159">
        <v>60</v>
      </c>
      <c r="AS147" s="147" t="str">
        <f>IF($P$14="PA4",$P$16+80,"NOT PA4")</f>
        <v>NOT PA4</v>
      </c>
      <c r="AT147" s="147" t="str">
        <f>IF(P14="PA4",IF($AS$147&gt;=$AS$148,$AS$147,$AS$148),"NOT PA4")</f>
        <v>NOT PA4</v>
      </c>
    </row>
    <row r="148" spans="34:46" x14ac:dyDescent="0.35">
      <c r="AI148" s="158" t="s">
        <v>94</v>
      </c>
      <c r="AJ148" s="159">
        <v>70</v>
      </c>
      <c r="AS148" s="147" t="str">
        <f>IF($P$14="PA4",170,"NOT PA4")</f>
        <v>NOT PA4</v>
      </c>
    </row>
    <row r="149" spans="34:46" x14ac:dyDescent="0.35">
      <c r="AI149" s="158" t="s">
        <v>97</v>
      </c>
      <c r="AJ149" s="159">
        <v>80</v>
      </c>
    </row>
    <row r="150" spans="34:46" ht="15" thickBot="1" x14ac:dyDescent="0.4">
      <c r="AI150" s="160" t="s">
        <v>95</v>
      </c>
      <c r="AJ150" s="161">
        <v>250</v>
      </c>
    </row>
    <row r="151" spans="34:46" ht="15" thickTop="1" x14ac:dyDescent="0.35">
      <c r="AH151" s="162" t="s">
        <v>101</v>
      </c>
      <c r="AI151" s="163" t="e">
        <f>VLOOKUP(D8,AI147:AJ150,2,FALSE)</f>
        <v>#N/A</v>
      </c>
    </row>
    <row r="152" spans="34:46" x14ac:dyDescent="0.35">
      <c r="AH152" s="162" t="s">
        <v>98</v>
      </c>
      <c r="AI152" s="147" t="e">
        <f>IF(I11&gt;=AI151,"No","Yes")</f>
        <v>#N/A</v>
      </c>
    </row>
    <row r="153" spans="34:46" x14ac:dyDescent="0.35">
      <c r="AH153" s="162" t="s">
        <v>102</v>
      </c>
      <c r="AI153" s="163" t="e">
        <f>IF(I11&gt;=AI151,I11,AI151)</f>
        <v>#N/A</v>
      </c>
    </row>
    <row r="155" spans="34:46" x14ac:dyDescent="0.35">
      <c r="AH155" s="162" t="s">
        <v>27</v>
      </c>
    </row>
    <row r="156" spans="34:46" x14ac:dyDescent="0.35">
      <c r="AH156" s="162" t="s">
        <v>28</v>
      </c>
    </row>
    <row r="158" spans="34:46" x14ac:dyDescent="0.35">
      <c r="AM158" s="155" t="e">
        <f>ROUND(1267.2*((I10/9)+(I9*AI153/150)),2)</f>
        <v>#N/A</v>
      </c>
    </row>
    <row r="159" spans="34:46" x14ac:dyDescent="0.35">
      <c r="AH159" s="164" t="s">
        <v>18</v>
      </c>
      <c r="AI159" s="147" t="s">
        <v>104</v>
      </c>
    </row>
    <row r="160" spans="34:46" x14ac:dyDescent="0.35">
      <c r="AH160" s="164" t="s">
        <v>19</v>
      </c>
      <c r="AI160" s="147" t="s">
        <v>105</v>
      </c>
      <c r="AO160" s="147" t="str">
        <f>IF(P15="Yes","PAEfive",IF(P14="PA1","PAEone",IF(P14="PA2","PAEtwo",IF(P14="PA3","PAEthree",IF(P14="PA4","PAEfour","PAEempty")))))</f>
        <v>PAEempty</v>
      </c>
      <c r="AP160" s="147" t="str">
        <f>IF(P15="Yes","Afive",IF(P14="PA1","Aone",IF(P14="PA2","Atwo",IF(P14="PA3","Athree",IF(P14="PA4","Afour","")))))</f>
        <v/>
      </c>
    </row>
    <row r="161" spans="34:46" x14ac:dyDescent="0.35">
      <c r="AH161" s="164" t="s">
        <v>20</v>
      </c>
      <c r="AI161" s="147" t="s">
        <v>106</v>
      </c>
    </row>
    <row r="162" spans="34:46" x14ac:dyDescent="0.35">
      <c r="AH162" s="164" t="s">
        <v>21</v>
      </c>
      <c r="AI162" s="147" t="s">
        <v>107</v>
      </c>
      <c r="AP162" s="147" t="s">
        <v>150</v>
      </c>
    </row>
    <row r="163" spans="34:46" ht="55" customHeight="1" x14ac:dyDescent="0.35">
      <c r="AP163" s="147" t="s">
        <v>110</v>
      </c>
    </row>
    <row r="164" spans="34:46" ht="45" customHeight="1" x14ac:dyDescent="0.35">
      <c r="AP164" s="147" t="s">
        <v>112</v>
      </c>
    </row>
    <row r="165" spans="34:46" ht="47.5" customHeight="1" x14ac:dyDescent="0.35">
      <c r="AL165" s="147" t="s">
        <v>111</v>
      </c>
      <c r="AP165" s="147" t="s">
        <v>113</v>
      </c>
    </row>
    <row r="166" spans="34:46" ht="51.65" customHeight="1" x14ac:dyDescent="0.35">
      <c r="AL166" s="147" t="s">
        <v>115</v>
      </c>
      <c r="AP166" s="147" t="s">
        <v>114</v>
      </c>
    </row>
    <row r="167" spans="34:46" ht="45" customHeight="1" x14ac:dyDescent="0.35">
      <c r="AL167" s="147" t="s">
        <v>116</v>
      </c>
      <c r="AP167" s="147" t="s">
        <v>126</v>
      </c>
    </row>
    <row r="168" spans="34:46" x14ac:dyDescent="0.35">
      <c r="AL168" s="147" t="s">
        <v>117</v>
      </c>
    </row>
    <row r="169" spans="34:46" ht="47.5" customHeight="1" x14ac:dyDescent="0.35">
      <c r="AL169" s="147" t="s">
        <v>127</v>
      </c>
      <c r="AS169" s="165" t="str">
        <f>IF(P15="Yes","payequationfive",IF(P14="PA1","payequationone",IF(P14="PA2","payequationtwo",IF(P14="PA3","payequationthree",IF(P14="PA4","payequationfour","")))))</f>
        <v/>
      </c>
    </row>
    <row r="170" spans="34:46" x14ac:dyDescent="0.35">
      <c r="AS170" s="165"/>
    </row>
    <row r="171" spans="34:46" ht="54" customHeight="1" x14ac:dyDescent="0.35">
      <c r="AS171" s="165" t="s">
        <v>119</v>
      </c>
      <c r="AT171" s="166"/>
    </row>
    <row r="172" spans="34:46" ht="54" customHeight="1" x14ac:dyDescent="0.35">
      <c r="AS172" s="165" t="s">
        <v>120</v>
      </c>
    </row>
    <row r="173" spans="34:46" ht="54" customHeight="1" x14ac:dyDescent="0.35">
      <c r="AS173" s="165" t="s">
        <v>121</v>
      </c>
    </row>
    <row r="174" spans="34:46" ht="54" customHeight="1" x14ac:dyDescent="0.35">
      <c r="AS174" s="165" t="s">
        <v>122</v>
      </c>
    </row>
    <row r="175" spans="34:46" ht="54" customHeight="1" x14ac:dyDescent="0.35">
      <c r="AS175" s="165" t="s">
        <v>123</v>
      </c>
    </row>
  </sheetData>
  <sheetProtection algorithmName="SHA-512" hashValue="dJM33WZeqpiYtFlvJHNsmCdN8aYCVZwLEy0xxLP++A2GuLyVsjzHUuCGPFLfQtbbvYJrXNCAxbS0F42TKPd73A==" saltValue="fc0nAMDtPS//+7wf1Byj0w==" spinCount="100000" sheet="1" objects="1" scenarios="1" selectLockedCells="1"/>
  <mergeCells count="32">
    <mergeCell ref="D57:F57"/>
    <mergeCell ref="G57:J57"/>
    <mergeCell ref="B20:D20"/>
    <mergeCell ref="C4:P4"/>
    <mergeCell ref="C5:F5"/>
    <mergeCell ref="H5:I5"/>
    <mergeCell ref="N5:P5"/>
    <mergeCell ref="E6:P6"/>
    <mergeCell ref="B11:H11"/>
    <mergeCell ref="K5:L5"/>
    <mergeCell ref="C18:D18"/>
    <mergeCell ref="E7:F7"/>
    <mergeCell ref="B7:C7"/>
    <mergeCell ref="K7:L7"/>
    <mergeCell ref="G7:J7"/>
    <mergeCell ref="M7:P7"/>
    <mergeCell ref="A3:R3"/>
    <mergeCell ref="L57:O57"/>
    <mergeCell ref="AI145:AJ145"/>
    <mergeCell ref="B8:C8"/>
    <mergeCell ref="B9:H9"/>
    <mergeCell ref="B10:H10"/>
    <mergeCell ref="E14:L14"/>
    <mergeCell ref="M14:O14"/>
    <mergeCell ref="B22:P22"/>
    <mergeCell ref="B13:P13"/>
    <mergeCell ref="D8:P8"/>
    <mergeCell ref="I21:J21"/>
    <mergeCell ref="K21:O21"/>
    <mergeCell ref="B21:H21"/>
    <mergeCell ref="B15:O15"/>
    <mergeCell ref="E20:K20"/>
  </mergeCells>
  <conditionalFormatting sqref="I21">
    <cfRule type="cellIs" dxfId="59" priority="5" operator="between">
      <formula>0.00001</formula>
      <formula>500000</formula>
    </cfRule>
    <cfRule type="cellIs" dxfId="58" priority="6" operator="between">
      <formula>-0.001</formula>
      <formula>-500000</formula>
    </cfRule>
  </conditionalFormatting>
  <conditionalFormatting sqref="F24:F56 P24:P56 K24:K56 L57">
    <cfRule type="containsText" dxfId="57" priority="2" operator="containsText" text="CA">
      <formula>NOT(ISERROR(SEARCH("CA",F24)))</formula>
    </cfRule>
    <cfRule type="cellIs" dxfId="56" priority="3" operator="between">
      <formula>0</formula>
      <formula>500000</formula>
    </cfRule>
    <cfRule type="cellIs" dxfId="55" priority="4" operator="between">
      <formula>-0.0000000001</formula>
      <formula>-500000</formula>
    </cfRule>
  </conditionalFormatting>
  <conditionalFormatting sqref="P21">
    <cfRule type="cellIs" dxfId="54" priority="1" operator="between">
      <formula>0.0000001</formula>
      <formula>500000</formula>
    </cfRule>
  </conditionalFormatting>
  <dataValidations count="9">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00000000-0002-0000-0400-000000000000}">
      <formula1>$AI$147:$AI$150</formula1>
    </dataValidation>
    <dataValidation errorStyle="warning" allowBlank="1" showInputMessage="1" sqref="E19" xr:uid="{00000000-0002-0000-0400-000001000000}"/>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00000000-0002-0000-0400-000002000000}">
      <formula1>$AH$159:$AH$162</formula1>
    </dataValidation>
    <dataValidation type="decimal" allowBlank="1" showInputMessage="1" showErrorMessage="1" errorTitle="Warning" error="Please enter a numeric value between 0 and 500 in/mi for the IRI measurement" promptTitle="Instructions" prompt="Please enter your pre-construction IRI here." sqref="F16" xr:uid="{00000000-0002-0000-0400-000003000000}">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00000000-0002-0000-0400-000004000000}">
      <formula1>0</formula1>
      <formula2>500</formula2>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00000000-0002-0000-0400-000005000000}">
      <formula1>0</formula1>
      <formula2>500</formula2>
    </dataValidation>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00000000-0002-0000-0400-000006000000}">
      <formula1>$AH$155:$AH$156</formula1>
    </dataValidation>
    <dataValidation allowBlank="1" showInputMessage="1" showErrorMessage="1" promptTitle="Instructions" prompt="Please enter your target IRI here._x000a__x000a_You can determine your target IRI on the worksheet titled &quot;Target IRI Lookup Table &amp; Tool&quot;" sqref="E18" xr:uid="{00000000-0002-0000-0400-000007000000}"/>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1E9831EA-C942-4787-99C3-2B4067FBE1EA}"/>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82B10-BBF9-4DFF-B016-27B422053A30}">
  <sheetPr>
    <pageSetUpPr fitToPage="1"/>
  </sheetPr>
  <dimension ref="B1:IO175"/>
  <sheetViews>
    <sheetView topLeftCell="A3" zoomScale="85" zoomScaleNormal="85" workbookViewId="0">
      <selection activeCell="C4" sqref="C4:P4"/>
    </sheetView>
  </sheetViews>
  <sheetFormatPr defaultRowHeight="14.5" x14ac:dyDescent="0.35"/>
  <cols>
    <col min="1" max="1" width="9" style="48" customWidth="1"/>
    <col min="2" max="2" width="9.54296875" style="48" customWidth="1"/>
    <col min="3" max="3" width="7.81640625" style="48" customWidth="1"/>
    <col min="4" max="4" width="7.54296875" style="48" customWidth="1"/>
    <col min="5" max="5" width="5.1796875" style="48" customWidth="1"/>
    <col min="6" max="6" width="12.36328125" style="48" customWidth="1"/>
    <col min="7" max="7" width="8.54296875" style="48" customWidth="1"/>
    <col min="8" max="9" width="7.7265625" style="48" customWidth="1"/>
    <col min="10" max="10" width="5.26953125" style="48" customWidth="1"/>
    <col min="11" max="11" width="12.36328125" style="48" customWidth="1"/>
    <col min="12" max="12" width="8.1796875" style="48" bestFit="1" customWidth="1"/>
    <col min="13" max="13" width="7.453125" style="48" customWidth="1"/>
    <col min="14" max="14" width="6.81640625" style="48" customWidth="1"/>
    <col min="15" max="15" width="5.7265625" style="48" customWidth="1"/>
    <col min="16" max="16" width="12.36328125" style="48" customWidth="1"/>
    <col min="17" max="19" width="55.81640625" style="48" customWidth="1"/>
    <col min="20" max="20" width="10.54296875" style="48" customWidth="1"/>
    <col min="21" max="22" width="8.7265625" style="48"/>
    <col min="23" max="23" width="10.36328125" style="48" customWidth="1"/>
    <col min="24" max="25" width="8.7265625" style="48"/>
    <col min="26" max="34" width="8.7265625" style="147"/>
    <col min="35" max="35" width="99.81640625" style="147" customWidth="1"/>
    <col min="36" max="38" width="8.7265625" style="147"/>
    <col min="39" max="39" width="30.453125" style="147" customWidth="1"/>
    <col min="40" max="41" width="8.7265625" style="147"/>
    <col min="42" max="42" width="9.36328125" style="147" bestFit="1" customWidth="1"/>
    <col min="43" max="43" width="70.81640625" style="147" customWidth="1"/>
    <col min="44" max="46" width="8.7265625" style="147"/>
    <col min="47" max="47" width="88.7265625" style="147" customWidth="1"/>
    <col min="48" max="249" width="8.7265625" style="147"/>
    <col min="250" max="16384" width="8.7265625" style="48"/>
  </cols>
  <sheetData>
    <row r="1" spans="2:25" ht="12.65" hidden="1" customHeight="1" x14ac:dyDescent="0.35"/>
    <row r="2" spans="2:25" hidden="1" x14ac:dyDescent="0.35"/>
    <row r="3" spans="2:25" ht="15" thickBot="1" x14ac:dyDescent="0.4">
      <c r="B3" s="259" t="s">
        <v>181</v>
      </c>
      <c r="C3" s="259"/>
      <c r="D3" s="259"/>
      <c r="E3" s="259"/>
      <c r="F3" s="259"/>
      <c r="G3" s="259"/>
      <c r="H3" s="259"/>
      <c r="I3" s="259"/>
      <c r="J3" s="259"/>
      <c r="K3" s="259"/>
      <c r="L3" s="259"/>
      <c r="M3" s="259"/>
      <c r="N3" s="259"/>
      <c r="O3" s="259"/>
      <c r="P3" s="259"/>
      <c r="Q3" s="77"/>
    </row>
    <row r="4" spans="2:25" ht="15" thickBot="1" x14ac:dyDescent="0.4">
      <c r="B4" s="49" t="s">
        <v>80</v>
      </c>
      <c r="C4" s="247"/>
      <c r="D4" s="247"/>
      <c r="E4" s="247"/>
      <c r="F4" s="247"/>
      <c r="G4" s="247"/>
      <c r="H4" s="247"/>
      <c r="I4" s="247"/>
      <c r="J4" s="247"/>
      <c r="K4" s="247"/>
      <c r="L4" s="247"/>
      <c r="M4" s="247"/>
      <c r="N4" s="247"/>
      <c r="O4" s="247"/>
      <c r="P4" s="248"/>
      <c r="Q4" s="187"/>
      <c r="R4" s="178"/>
      <c r="S4" s="178"/>
      <c r="T4" s="178"/>
      <c r="U4" s="178"/>
      <c r="V4" s="178"/>
      <c r="W4" s="178"/>
      <c r="X4" s="178"/>
      <c r="Y4" s="178"/>
    </row>
    <row r="5" spans="2:25" ht="15" thickBot="1" x14ac:dyDescent="0.4">
      <c r="B5" s="50" t="s">
        <v>81</v>
      </c>
      <c r="C5" s="249"/>
      <c r="D5" s="249"/>
      <c r="E5" s="249"/>
      <c r="F5" s="250"/>
      <c r="G5" s="50" t="s">
        <v>82</v>
      </c>
      <c r="H5" s="251"/>
      <c r="I5" s="252"/>
      <c r="J5" s="50" t="s">
        <v>83</v>
      </c>
      <c r="K5" s="226"/>
      <c r="L5" s="235"/>
      <c r="M5" s="168" t="s">
        <v>84</v>
      </c>
      <c r="N5" s="253"/>
      <c r="O5" s="226"/>
      <c r="P5" s="235"/>
      <c r="Q5" s="186"/>
      <c r="R5" s="178"/>
      <c r="S5" s="178"/>
      <c r="T5" s="178"/>
      <c r="U5" s="178"/>
      <c r="V5" s="178"/>
      <c r="W5" s="178"/>
      <c r="X5" s="178"/>
      <c r="Y5" s="178"/>
    </row>
    <row r="6" spans="2:25" ht="15" thickBot="1" x14ac:dyDescent="0.4">
      <c r="B6" s="52" t="s">
        <v>85</v>
      </c>
      <c r="C6" s="53"/>
      <c r="D6" s="53"/>
      <c r="E6" s="226"/>
      <c r="F6" s="226"/>
      <c r="G6" s="226"/>
      <c r="H6" s="226"/>
      <c r="I6" s="226"/>
      <c r="J6" s="226"/>
      <c r="K6" s="226"/>
      <c r="L6" s="226"/>
      <c r="M6" s="226"/>
      <c r="N6" s="226"/>
      <c r="O6" s="226"/>
      <c r="P6" s="235"/>
      <c r="Q6" s="178"/>
      <c r="R6" s="178"/>
      <c r="S6" s="178"/>
      <c r="T6" s="178"/>
      <c r="U6" s="178"/>
      <c r="V6" s="178"/>
      <c r="W6" s="178"/>
      <c r="X6" s="178"/>
      <c r="Y6" s="178"/>
    </row>
    <row r="7" spans="2:25" ht="15.65" customHeight="1" thickBot="1" x14ac:dyDescent="0.4">
      <c r="B7" s="224" t="s">
        <v>86</v>
      </c>
      <c r="C7" s="225"/>
      <c r="D7" s="35"/>
      <c r="E7" s="224" t="s">
        <v>87</v>
      </c>
      <c r="F7" s="225"/>
      <c r="G7" s="257"/>
      <c r="H7" s="257"/>
      <c r="I7" s="257"/>
      <c r="J7" s="258"/>
      <c r="K7" s="255" t="s">
        <v>151</v>
      </c>
      <c r="L7" s="256"/>
      <c r="M7" s="257"/>
      <c r="N7" s="257"/>
      <c r="O7" s="257"/>
      <c r="P7" s="258"/>
      <c r="Q7" s="178"/>
      <c r="R7" s="183"/>
      <c r="S7" s="178"/>
      <c r="T7" s="178"/>
      <c r="U7" s="178"/>
      <c r="V7" s="178"/>
      <c r="W7" s="178"/>
      <c r="X7" s="178"/>
      <c r="Y7" s="178"/>
    </row>
    <row r="8" spans="2:25" ht="15.65" customHeight="1" thickBot="1" x14ac:dyDescent="0.4">
      <c r="B8" s="224" t="s">
        <v>96</v>
      </c>
      <c r="C8" s="225"/>
      <c r="D8" s="226"/>
      <c r="E8" s="226"/>
      <c r="F8" s="226"/>
      <c r="G8" s="226"/>
      <c r="H8" s="226"/>
      <c r="I8" s="226"/>
      <c r="J8" s="226"/>
      <c r="K8" s="226"/>
      <c r="L8" s="226"/>
      <c r="M8" s="226"/>
      <c r="N8" s="226"/>
      <c r="O8" s="226"/>
      <c r="P8" s="235"/>
      <c r="Q8" s="178"/>
      <c r="R8" s="181"/>
      <c r="S8" s="178"/>
      <c r="T8" s="178"/>
      <c r="U8" s="178"/>
      <c r="V8" s="178"/>
      <c r="W8" s="178"/>
      <c r="X8" s="178"/>
      <c r="Y8" s="178"/>
    </row>
    <row r="9" spans="2:25" ht="15.65" customHeight="1" thickBot="1" x14ac:dyDescent="0.4">
      <c r="B9" s="224" t="s">
        <v>99</v>
      </c>
      <c r="C9" s="225"/>
      <c r="D9" s="225"/>
      <c r="E9" s="225"/>
      <c r="F9" s="225"/>
      <c r="G9" s="225"/>
      <c r="H9" s="225"/>
      <c r="I9" s="45"/>
      <c r="J9" s="54"/>
      <c r="K9" s="169"/>
      <c r="L9" s="169"/>
      <c r="M9" s="169"/>
      <c r="N9" s="169"/>
      <c r="O9" s="169"/>
      <c r="P9" s="56"/>
      <c r="Q9" s="178"/>
      <c r="R9" s="178"/>
      <c r="S9" s="178"/>
      <c r="T9" s="178"/>
      <c r="U9" s="178"/>
      <c r="V9" s="178"/>
      <c r="W9" s="178"/>
      <c r="X9" s="178"/>
      <c r="Y9" s="178"/>
    </row>
    <row r="10" spans="2:25" ht="15.65" customHeight="1" thickBot="1" x14ac:dyDescent="0.4">
      <c r="B10" s="224" t="s">
        <v>100</v>
      </c>
      <c r="C10" s="225"/>
      <c r="D10" s="225"/>
      <c r="E10" s="225"/>
      <c r="F10" s="225"/>
      <c r="G10" s="225"/>
      <c r="H10" s="225"/>
      <c r="I10" s="46"/>
      <c r="J10" s="54"/>
      <c r="K10" s="169"/>
      <c r="L10" s="169"/>
      <c r="M10" s="169"/>
      <c r="N10" s="169"/>
      <c r="O10" s="169"/>
      <c r="P10" s="56"/>
      <c r="Q10" s="178"/>
      <c r="R10" s="178"/>
      <c r="S10" s="178"/>
      <c r="T10" s="178"/>
      <c r="U10" s="178"/>
      <c r="V10" s="178"/>
      <c r="W10" s="178"/>
      <c r="X10" s="178"/>
      <c r="Y10" s="178"/>
    </row>
    <row r="11" spans="2:25" ht="15.65" customHeight="1" thickBot="1" x14ac:dyDescent="0.4">
      <c r="B11" s="224" t="s">
        <v>149</v>
      </c>
      <c r="C11" s="225"/>
      <c r="D11" s="225"/>
      <c r="E11" s="225"/>
      <c r="F11" s="225"/>
      <c r="G11" s="225"/>
      <c r="H11" s="225"/>
      <c r="I11" s="38"/>
      <c r="K11" s="57"/>
      <c r="L11" s="57"/>
      <c r="M11" s="58"/>
      <c r="N11" s="58"/>
      <c r="O11" s="59"/>
      <c r="P11" s="60"/>
      <c r="Q11" s="178"/>
      <c r="R11" s="178"/>
      <c r="S11" s="178"/>
      <c r="T11" s="180"/>
      <c r="U11" s="178"/>
      <c r="V11" s="181"/>
      <c r="W11" s="178"/>
      <c r="X11" s="178"/>
      <c r="Y11" s="178"/>
    </row>
    <row r="12" spans="2:25" ht="15.65" customHeight="1" thickBot="1" x14ac:dyDescent="0.4">
      <c r="B12" s="61" t="str">
        <f>IF(OR(ISBLANK(I11),ISBLANK(D8)),"",IF(AI152="Yes", "P does not meet minimum price requirement. Instead P will equal:",""))</f>
        <v/>
      </c>
      <c r="C12" s="169"/>
      <c r="D12" s="169"/>
      <c r="E12" s="53"/>
      <c r="F12" s="53"/>
      <c r="G12" s="37"/>
      <c r="H12" s="47" t="str">
        <f>IF(OR(ISBLANK(I11),ISBLANK(D8)),"",IF(I11&gt;=AI151,"",AI151))</f>
        <v/>
      </c>
      <c r="I12" s="40"/>
      <c r="J12" s="62"/>
      <c r="K12" s="63"/>
      <c r="L12" s="63"/>
      <c r="M12" s="64"/>
      <c r="N12" s="64"/>
      <c r="O12" s="65"/>
      <c r="P12" s="66"/>
      <c r="Q12" s="178"/>
      <c r="R12" s="178"/>
      <c r="S12" s="178"/>
      <c r="T12" s="178"/>
      <c r="U12" s="178"/>
      <c r="V12" s="181"/>
      <c r="W12" s="178"/>
      <c r="X12" s="178"/>
      <c r="Y12" s="178"/>
    </row>
    <row r="13" spans="2:25" ht="15" thickBot="1" x14ac:dyDescent="0.4">
      <c r="B13" s="232" t="s">
        <v>144</v>
      </c>
      <c r="C13" s="233"/>
      <c r="D13" s="233"/>
      <c r="E13" s="233"/>
      <c r="F13" s="233"/>
      <c r="G13" s="233"/>
      <c r="H13" s="233"/>
      <c r="I13" s="233"/>
      <c r="J13" s="233"/>
      <c r="K13" s="233"/>
      <c r="L13" s="233"/>
      <c r="M13" s="233"/>
      <c r="N13" s="233"/>
      <c r="O13" s="233"/>
      <c r="P13" s="234"/>
      <c r="Q13" s="178"/>
      <c r="R13" s="178"/>
      <c r="S13" s="178"/>
      <c r="T13" s="178"/>
      <c r="U13" s="178"/>
      <c r="V13" s="178"/>
      <c r="W13" s="178"/>
      <c r="X13" s="178"/>
      <c r="Y13" s="178"/>
    </row>
    <row r="14" spans="2:25" ht="15" thickBot="1" x14ac:dyDescent="0.4">
      <c r="B14" s="52" t="s">
        <v>103</v>
      </c>
      <c r="C14" s="67"/>
      <c r="D14" s="67"/>
      <c r="E14" s="226"/>
      <c r="F14" s="226"/>
      <c r="G14" s="226"/>
      <c r="H14" s="226"/>
      <c r="I14" s="226"/>
      <c r="J14" s="226"/>
      <c r="K14" s="226"/>
      <c r="L14" s="226"/>
      <c r="M14" s="227" t="s">
        <v>108</v>
      </c>
      <c r="N14" s="227"/>
      <c r="O14" s="227"/>
      <c r="P14" s="56" t="str">
        <f>IF(OR(ISBLANK(E14)),"",VLOOKUP(E14,AH159:AI162,2,FALSE))</f>
        <v/>
      </c>
      <c r="Q14" s="178"/>
      <c r="R14" s="178"/>
      <c r="S14" s="178"/>
      <c r="T14" s="178"/>
      <c r="U14" s="178"/>
      <c r="V14" s="178"/>
      <c r="W14" s="178"/>
      <c r="X14" s="178"/>
      <c r="Y14" s="178"/>
    </row>
    <row r="15" spans="2:25" ht="15" thickBot="1" x14ac:dyDescent="0.4">
      <c r="B15" s="241" t="s">
        <v>125</v>
      </c>
      <c r="C15" s="242"/>
      <c r="D15" s="242"/>
      <c r="E15" s="242"/>
      <c r="F15" s="242"/>
      <c r="G15" s="242"/>
      <c r="H15" s="242"/>
      <c r="I15" s="242"/>
      <c r="J15" s="242"/>
      <c r="K15" s="242"/>
      <c r="L15" s="242"/>
      <c r="M15" s="242"/>
      <c r="N15" s="242"/>
      <c r="O15" s="242"/>
      <c r="P15" s="96"/>
      <c r="Q15" s="178"/>
      <c r="R15" s="181"/>
      <c r="S15" s="178"/>
      <c r="T15" s="178"/>
      <c r="U15" s="178"/>
      <c r="V15" s="178"/>
      <c r="W15" s="178"/>
      <c r="X15" s="178"/>
      <c r="Y15" s="178"/>
    </row>
    <row r="16" spans="2:25" ht="15" thickBot="1" x14ac:dyDescent="0.4">
      <c r="B16" s="52" t="s">
        <v>124</v>
      </c>
      <c r="C16" s="54"/>
      <c r="D16" s="54"/>
      <c r="E16" s="54"/>
      <c r="F16" s="97"/>
      <c r="G16" s="72"/>
      <c r="H16" s="73"/>
      <c r="I16" s="73"/>
      <c r="J16" s="74"/>
      <c r="K16" s="74"/>
      <c r="L16" s="75"/>
      <c r="M16" s="52" t="s">
        <v>109</v>
      </c>
      <c r="N16" s="53"/>
      <c r="O16" s="54"/>
      <c r="P16" s="39"/>
      <c r="Q16" s="178"/>
      <c r="R16" s="181"/>
      <c r="S16" s="178"/>
      <c r="T16" s="178"/>
      <c r="U16" s="178"/>
      <c r="V16" s="178"/>
      <c r="W16" s="178"/>
      <c r="X16" s="178"/>
      <c r="Y16" s="178"/>
    </row>
    <row r="17" spans="2:64" ht="34.5" customHeight="1" x14ac:dyDescent="0.35">
      <c r="B17" s="68"/>
      <c r="C17" s="69"/>
      <c r="D17" s="69"/>
      <c r="G17" s="70"/>
      <c r="H17" s="70"/>
      <c r="I17" s="70"/>
      <c r="J17" s="70"/>
      <c r="K17" s="70"/>
      <c r="L17" s="70"/>
      <c r="M17" s="71"/>
      <c r="N17" s="71"/>
      <c r="O17" s="71"/>
      <c r="P17" s="76"/>
      <c r="Q17" s="178"/>
      <c r="R17" s="181"/>
      <c r="S17" s="178"/>
      <c r="T17" s="178"/>
      <c r="U17" s="178"/>
      <c r="V17" s="178"/>
      <c r="W17" s="178"/>
      <c r="X17" s="178"/>
      <c r="Y17" s="178"/>
      <c r="AU17" s="147" t="s">
        <v>132</v>
      </c>
      <c r="AV17" s="148" t="s">
        <v>142</v>
      </c>
      <c r="BL17" s="149" t="str">
        <f>IF($P$15="Yes",IF(E24&lt;=$P$16,0, ($AM$158/((-37.75347*LN($P$16))+194.87))-($AM$158/((-37.75347*LN(E24))+194.87))),"NOT PA5 ONE OPERATION")</f>
        <v>NOT PA5 ONE OPERATION</v>
      </c>
    </row>
    <row r="18" spans="2:64" ht="34.5" customHeight="1" x14ac:dyDescent="0.35">
      <c r="B18" s="78" t="str">
        <f>IF(P15="No",IF(P14="PA1","A =",IF(P14="PA3","A=","")),IF(P15="Yes","A=",""))</f>
        <v/>
      </c>
      <c r="C18" s="254" t="str">
        <f>IF(P15="No",IF(P14="PA1",ROUND(1267.2*((I10/9)+(I9*AI153/150)),2),IF(P14="PA3",ROUND(1267.2*((I10/9)+(I9*AI153/150)),2),"")),IF(P15="Yes",ROUND(1267.2*((I10/9)+(I9*AI153/150)),2),""))</f>
        <v/>
      </c>
      <c r="D18" s="254"/>
      <c r="E18" s="79"/>
      <c r="F18" s="80"/>
      <c r="G18" s="70"/>
      <c r="H18" s="70"/>
      <c r="I18" s="70"/>
      <c r="J18" s="70"/>
      <c r="K18" s="70"/>
      <c r="L18" s="70"/>
      <c r="M18" s="71"/>
      <c r="N18" s="71"/>
      <c r="O18" s="71"/>
      <c r="P18" s="76"/>
      <c r="Q18" s="178"/>
      <c r="R18" s="178"/>
      <c r="S18" s="178"/>
      <c r="T18" s="178"/>
      <c r="U18" s="178"/>
      <c r="V18" s="178"/>
      <c r="W18" s="178"/>
      <c r="X18" s="178"/>
      <c r="Y18" s="178"/>
      <c r="AU18" s="147" t="s">
        <v>136</v>
      </c>
      <c r="AV18" s="148" t="s">
        <v>141</v>
      </c>
      <c r="BL18" s="147" t="str">
        <f>IF($P$14="PA1",IF(E24&lt;$P$16,0,IF(E24&gt;170,_xlfn.CONCAT("-$",ROUND($C$18,2)," or CA"),($C$18/((-37.75347*LN($P$16))+194.87))-($C$18/((-37.75347*LN(E24))+194.87)))),"NOT PA1")</f>
        <v>NOT PA1</v>
      </c>
    </row>
    <row r="19" spans="2:64" ht="48.75" customHeight="1" thickBot="1" x14ac:dyDescent="0.4">
      <c r="B19" s="81"/>
      <c r="C19" s="82"/>
      <c r="D19" s="80"/>
      <c r="E19" s="70"/>
      <c r="F19" s="70"/>
      <c r="G19" s="70"/>
      <c r="J19" s="83"/>
      <c r="K19" s="83"/>
      <c r="L19" s="70"/>
      <c r="M19" s="71"/>
      <c r="N19" s="71"/>
      <c r="O19" s="71"/>
      <c r="P19" s="76"/>
      <c r="Q19" s="178"/>
      <c r="R19" s="181"/>
      <c r="S19" s="178"/>
      <c r="T19" s="178"/>
      <c r="U19" s="178"/>
      <c r="V19" s="178"/>
      <c r="W19" s="178"/>
      <c r="X19" s="178"/>
      <c r="Y19" s="178"/>
      <c r="AU19" s="147" t="s">
        <v>135</v>
      </c>
      <c r="AV19" s="148" t="s">
        <v>140</v>
      </c>
      <c r="BL19" s="147" t="str">
        <f>IF($P$14="PA2",IF(E24&lt;=120,0,IF(E24&gt;170,"Max Neg. Pay/CA",((E24-120)*-5))),"NOT PA2")</f>
        <v>NOT PA2</v>
      </c>
    </row>
    <row r="20" spans="2:64" ht="15" thickBot="1" x14ac:dyDescent="0.4">
      <c r="B20" s="224" t="s">
        <v>143</v>
      </c>
      <c r="C20" s="225"/>
      <c r="D20" s="225"/>
      <c r="E20" s="243"/>
      <c r="F20" s="243"/>
      <c r="G20" s="243"/>
      <c r="H20" s="243"/>
      <c r="I20" s="243"/>
      <c r="J20" s="243"/>
      <c r="K20" s="244"/>
      <c r="L20" s="84" t="s">
        <v>152</v>
      </c>
      <c r="M20" s="84"/>
      <c r="N20" s="84"/>
      <c r="O20" s="84"/>
      <c r="P20" s="172"/>
      <c r="Q20" s="178"/>
      <c r="R20" s="178"/>
      <c r="S20" s="178"/>
      <c r="T20" s="178"/>
      <c r="U20" s="178"/>
      <c r="V20" s="178"/>
      <c r="W20" s="178"/>
      <c r="X20" s="178"/>
      <c r="Y20" s="178"/>
      <c r="AU20" s="147" t="s">
        <v>134</v>
      </c>
      <c r="AV20" s="150" t="s">
        <v>139</v>
      </c>
      <c r="AW20" s="151"/>
      <c r="AX20" s="151"/>
      <c r="AY20" s="151"/>
      <c r="BL20" s="147" t="str">
        <f>IF($P$14="PA3",IF(E24&lt;=120,0,IF(E24&gt;170,_xlfn.CONCAT("-$",C18," or CA"),($C$18/((-37.75347*LN($P$16))+194.87))-($C$18/((-37.75347*LN(E24))+194.87)))),"NOT PA3")</f>
        <v>NOT PA3</v>
      </c>
    </row>
    <row r="21" spans="2:64" ht="15" thickBot="1" x14ac:dyDescent="0.4">
      <c r="B21" s="239" t="s">
        <v>145</v>
      </c>
      <c r="C21" s="240"/>
      <c r="D21" s="240"/>
      <c r="E21" s="240"/>
      <c r="F21" s="240"/>
      <c r="G21" s="240"/>
      <c r="H21" s="240"/>
      <c r="I21" s="236">
        <f>IF(SUM(F24:F56)+SUM(K24:K56)+SUM(P24:P56)=0,0,SUMIF(F24:F56,"&lt;0")+SUMIF(K24:K56,"&lt;0")+SUMIF(P24:P56,"&lt;0")-P20)</f>
        <v>0</v>
      </c>
      <c r="J21" s="236"/>
      <c r="K21" s="237" t="s">
        <v>147</v>
      </c>
      <c r="L21" s="238"/>
      <c r="M21" s="238"/>
      <c r="N21" s="238"/>
      <c r="O21" s="238"/>
      <c r="P21" s="85">
        <f>COUNTIF(F24:F56,"*CA*")+COUNTIF(K24:K56,"*CA*")+COUNTIF(P24:P56,"*CA*")</f>
        <v>0</v>
      </c>
      <c r="Q21" s="178"/>
      <c r="R21" s="178"/>
      <c r="S21" s="178"/>
      <c r="T21" s="178"/>
      <c r="U21" s="178"/>
      <c r="V21" s="178"/>
      <c r="W21" s="178"/>
      <c r="X21" s="178"/>
      <c r="Y21" s="178"/>
      <c r="AU21" s="147" t="s">
        <v>133</v>
      </c>
      <c r="AV21" s="152" t="s">
        <v>138</v>
      </c>
      <c r="AW21" s="151"/>
      <c r="AX21" s="151"/>
      <c r="AY21" s="151"/>
      <c r="BL21" s="147" t="str">
        <f>IF($P$14="PA4",IF(E24&lt;=$P$16,0,IF(E24&gt;$AT$147,"Max Neg. Pay/CA",((E24-$P$16)*(-1.25)))),"NOT PA4")</f>
        <v>NOT PA4</v>
      </c>
    </row>
    <row r="22" spans="2:64" ht="25.5" customHeight="1" thickBot="1" x14ac:dyDescent="0.4">
      <c r="B22" s="228" t="s">
        <v>153</v>
      </c>
      <c r="C22" s="229"/>
      <c r="D22" s="229"/>
      <c r="E22" s="229"/>
      <c r="F22" s="229"/>
      <c r="G22" s="230"/>
      <c r="H22" s="230"/>
      <c r="I22" s="230"/>
      <c r="J22" s="230"/>
      <c r="K22" s="230"/>
      <c r="L22" s="230"/>
      <c r="M22" s="230"/>
      <c r="N22" s="230"/>
      <c r="O22" s="230"/>
      <c r="P22" s="231"/>
      <c r="T22" s="178"/>
      <c r="U22" s="178"/>
      <c r="V22" s="178"/>
      <c r="W22" s="178"/>
      <c r="X22" s="178"/>
      <c r="Y22" s="178"/>
      <c r="AU22" s="147" t="s">
        <v>137</v>
      </c>
      <c r="AV22" s="153" t="s">
        <v>146</v>
      </c>
      <c r="AW22" s="151"/>
      <c r="AX22" s="151"/>
      <c r="AY22" s="151"/>
    </row>
    <row r="23" spans="2:64" ht="15" thickBot="1" x14ac:dyDescent="0.4">
      <c r="B23" s="86" t="s">
        <v>118</v>
      </c>
      <c r="C23" s="87" t="s">
        <v>128</v>
      </c>
      <c r="D23" s="87" t="s">
        <v>129</v>
      </c>
      <c r="E23" s="88" t="s">
        <v>131</v>
      </c>
      <c r="F23" s="89" t="s">
        <v>88</v>
      </c>
      <c r="G23" s="86" t="s">
        <v>118</v>
      </c>
      <c r="H23" s="87" t="s">
        <v>128</v>
      </c>
      <c r="I23" s="87" t="s">
        <v>130</v>
      </c>
      <c r="J23" s="90" t="s">
        <v>131</v>
      </c>
      <c r="K23" s="91" t="s">
        <v>88</v>
      </c>
      <c r="L23" s="86" t="s">
        <v>118</v>
      </c>
      <c r="M23" s="87" t="s">
        <v>128</v>
      </c>
      <c r="N23" s="87" t="s">
        <v>129</v>
      </c>
      <c r="O23" s="90" t="s">
        <v>131</v>
      </c>
      <c r="P23" s="91" t="s">
        <v>88</v>
      </c>
      <c r="T23" s="182"/>
      <c r="U23" s="175"/>
      <c r="V23" s="175">
        <v>101.366</v>
      </c>
      <c r="W23" s="175"/>
      <c r="X23" s="178"/>
      <c r="Y23" s="178"/>
    </row>
    <row r="24" spans="2:64" x14ac:dyDescent="0.35">
      <c r="B24" s="41"/>
      <c r="C24" s="44"/>
      <c r="D24" s="44"/>
      <c r="E24" s="42"/>
      <c r="F24" s="92"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43"/>
      <c r="H24" s="44"/>
      <c r="I24" s="44"/>
      <c r="J24" s="42"/>
      <c r="K24" s="93" t="str">
        <f>IF(OR(ISBLANK($I$9),ISBLANK($I$10),ISBLANK($I$11),ISBLANK($P$14),ISBLANK($P$15),ISBLANK($P$16),ISBLANK($F$16),ISBLANK(G24),ISBLANK(H24),ISBLANK(I24),ISBLANK(J24)),"",IF($P$15="Yes",IF(J24&lt;=$P$16,0, ROUND(($AM$158/((-37.75347*LN($P$16))+194.87))-($AM$158/((-37.75347*LN(J24))+194.87)),2)),IF($P$14="PA1",IF(J24&lt;$P$16,0,IF(J24&gt;170,_xlfn.CONCAT("-$",ROUND($C$18,2),"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43"/>
      <c r="M24" s="44"/>
      <c r="N24" s="44"/>
      <c r="O24" s="42"/>
      <c r="P24" s="93" t="str">
        <f>IF(OR(ISBLANK($I$9),ISBLANK($I$10),ISBLANK($I$11),ISBLANK($P$14),ISBLANK($P$15),ISBLANK($P$16),ISBLANK($F$16),ISBLANK(L24),ISBLANK(M24),ISBLANK(N24),ISBLANK(O24)),"",IF($P$15="Yes",IF(O24&lt;=$P$16,0, ROUND(($AM$158/((-37.75347*LN($P$16))+194.87))-($AM$158/((-37.75347*LN(O24))+194.87)),2)),IF($P$14="PA1",IF(O24&lt;$P$16,0,IF(O24&gt;170,_xlfn.CONCAT("-$",ROUND($C$18,2),"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108" t="str">
        <f>IF(OR(ISBLANK(C24),ISBLANK(D24)),"", IF((D24-C24)&lt;&gt;0.01,"Error: Lot Size is reported in lengths not equivalent to 0.01 mile",""))</f>
        <v/>
      </c>
      <c r="R24" s="108" t="str">
        <f>IF(OR(ISBLANK(H24),ISBLANK(I24)),"", IF((I24-H24)&lt;&gt;0.01,"Error: Lot Size is not reported in 0.01 mile lengths",""))</f>
        <v/>
      </c>
      <c r="S24" s="108" t="str">
        <f>IF(OR(ISBLANK(M24),ISBLANK(N24)),"", IF((N24-M24)&lt;&gt;0.01,"Error: Lot Size is not reported in 0.01 mile lengths",""))</f>
        <v/>
      </c>
      <c r="T24" s="175"/>
      <c r="U24" s="175"/>
      <c r="V24" s="175">
        <f>ROUND(V23,0)</f>
        <v>101</v>
      </c>
      <c r="W24" s="175"/>
      <c r="X24" s="178"/>
      <c r="Y24" s="178"/>
    </row>
    <row r="25" spans="2:64" x14ac:dyDescent="0.35">
      <c r="B25" s="98"/>
      <c r="C25" s="99"/>
      <c r="D25" s="99"/>
      <c r="E25" s="100"/>
      <c r="F25" s="94" t="str">
        <f t="shared" ref="F25:F56" si="0">IF(OR(ISBLANK($I$9),ISBLANK($I$10),ISBLANK($I$11),ISBLANK($P$14),ISBLANK($P$15),ISBLANK($P$16),ISBLANK($F$16),ISBLANK(B25),ISBLANK(C25),ISBLANK(D25),ISBLANK(E25)),"",IF($P$15="Yes",IF(E25&lt;=$P$16,0, ROUND(($AM$158/((-37.75347*LN($P$16))+194.87))-($AM$158/((-37.75347*LN(E25))+194.87)),2)),IF($P$14="PA1",IF(E25&lt;$P$16,0,IF(E25&gt;170,_xlfn.CONCAT("-$",ROUND($C$18,2),"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101"/>
      <c r="H25" s="99"/>
      <c r="I25" s="99"/>
      <c r="J25" s="100"/>
      <c r="K25" s="95" t="str">
        <f t="shared" ref="K25:K56" si="1">IF(OR(ISBLANK($I$9),ISBLANK($I$10),ISBLANK($I$11),ISBLANK($P$14),ISBLANK($P$15),ISBLANK($P$16),ISBLANK($F$16),ISBLANK(G25),ISBLANK(H25),ISBLANK(I25),ISBLANK(J25)),"",IF($P$15="Yes",IF(J25&lt;=$P$16,0, ROUND(($AM$158/((-37.75347*LN($P$16))+194.87))-($AM$158/((-37.75347*LN(J25))+194.87)),2)),IF($P$14="PA1",IF(J25&lt;$P$16,0,IF(J25&gt;170,_xlfn.CONCAT("-$",ROUND($C$18,2),"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101"/>
      <c r="M25" s="99"/>
      <c r="N25" s="99"/>
      <c r="O25" s="100"/>
      <c r="P25" s="95" t="str">
        <f t="shared" ref="P25:P56" si="2">IF(OR(ISBLANK($I$9),ISBLANK($I$10),ISBLANK($I$11),ISBLANK($P$14),ISBLANK($P$15),ISBLANK($P$16),ISBLANK($F$16),ISBLANK(L25),ISBLANK(M25),ISBLANK(N25),ISBLANK(O25)),"",IF($P$15="Yes",IF(O25&lt;=$P$16,0, ROUND(($AM$158/((-37.75347*LN($P$16))+194.87))-($AM$158/((-37.75347*LN(O25))+194.87)),2)),IF($P$14="PA1",IF(O25&lt;$P$16,0,IF(O25&gt;170,_xlfn.CONCAT("-$",ROUND($C$18,2),"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108" t="str">
        <f t="shared" ref="Q25:Q56" si="3">IF(OR(ISBLANK(C25),ISBLANK(D25)),"", IF((D25-C25)&lt;&gt;0.01,"Error: Lot Size is not reported in 0.01 mile lengths",""))</f>
        <v/>
      </c>
      <c r="R25" s="108" t="str">
        <f t="shared" ref="R25:R56" si="4">IF(OR(ISBLANK(H25),ISBLANK(I25)),"", IF((I25-H25)&lt;&gt;0.01,"Error: Lot Size is not reported in 0.01 mile lengths",""))</f>
        <v/>
      </c>
      <c r="S25" s="108" t="str">
        <f t="shared" ref="S25:S56" si="5">IF(OR(ISBLANK(M25),ISBLANK(N25)),"", IF((N25-M25)&lt;&gt;0.01,"Error: Lot Size is not reported in 0.01 mile lengths",""))</f>
        <v/>
      </c>
      <c r="T25" s="177"/>
      <c r="U25" s="176"/>
      <c r="V25" s="177"/>
      <c r="W25" s="177"/>
      <c r="X25" s="178"/>
      <c r="Y25" s="178"/>
      <c r="AU25" s="147" t="s">
        <v>179</v>
      </c>
    </row>
    <row r="26" spans="2:64" x14ac:dyDescent="0.35">
      <c r="B26" s="98"/>
      <c r="C26" s="99"/>
      <c r="D26" s="99"/>
      <c r="E26" s="100"/>
      <c r="F26" s="94" t="str">
        <f t="shared" si="0"/>
        <v/>
      </c>
      <c r="G26" s="101"/>
      <c r="H26" s="99"/>
      <c r="I26" s="99"/>
      <c r="J26" s="100"/>
      <c r="K26" s="95" t="str">
        <f t="shared" si="1"/>
        <v/>
      </c>
      <c r="L26" s="101"/>
      <c r="M26" s="99"/>
      <c r="N26" s="99"/>
      <c r="O26" s="100"/>
      <c r="P26" s="95" t="str">
        <f t="shared" si="2"/>
        <v/>
      </c>
      <c r="Q26" s="108" t="str">
        <f t="shared" si="3"/>
        <v/>
      </c>
      <c r="R26" s="108" t="str">
        <f t="shared" si="4"/>
        <v/>
      </c>
      <c r="S26" s="108" t="str">
        <f t="shared" si="5"/>
        <v/>
      </c>
      <c r="T26" s="178"/>
      <c r="U26" s="178"/>
      <c r="V26" s="178"/>
      <c r="W26" s="183"/>
      <c r="X26" s="183"/>
      <c r="Y26" s="178"/>
      <c r="AU26" s="147"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5">
      <c r="B27" s="98"/>
      <c r="C27" s="99"/>
      <c r="D27" s="99"/>
      <c r="E27" s="100"/>
      <c r="F27" s="94" t="str">
        <f t="shared" si="0"/>
        <v/>
      </c>
      <c r="G27" s="101"/>
      <c r="H27" s="99"/>
      <c r="I27" s="99"/>
      <c r="J27" s="100"/>
      <c r="K27" s="95" t="str">
        <f t="shared" si="1"/>
        <v/>
      </c>
      <c r="L27" s="101"/>
      <c r="M27" s="99"/>
      <c r="N27" s="99"/>
      <c r="O27" s="100"/>
      <c r="P27" s="95" t="str">
        <f t="shared" si="2"/>
        <v/>
      </c>
      <c r="Q27" s="108" t="str">
        <f t="shared" si="3"/>
        <v/>
      </c>
      <c r="R27" s="108" t="str">
        <f t="shared" si="4"/>
        <v/>
      </c>
      <c r="S27" s="108" t="str">
        <f t="shared" si="5"/>
        <v/>
      </c>
      <c r="T27" s="178"/>
      <c r="U27" s="178"/>
      <c r="V27" s="178"/>
      <c r="W27" s="184"/>
      <c r="X27" s="178"/>
      <c r="Y27" s="178"/>
      <c r="AU27" s="154" t="s">
        <v>148</v>
      </c>
    </row>
    <row r="28" spans="2:64" x14ac:dyDescent="0.35">
      <c r="B28" s="98"/>
      <c r="C28" s="99"/>
      <c r="D28" s="99"/>
      <c r="E28" s="100"/>
      <c r="F28" s="94" t="str">
        <f t="shared" si="0"/>
        <v/>
      </c>
      <c r="G28" s="101"/>
      <c r="H28" s="99"/>
      <c r="I28" s="99"/>
      <c r="J28" s="100"/>
      <c r="K28" s="95" t="str">
        <f t="shared" si="1"/>
        <v/>
      </c>
      <c r="L28" s="101"/>
      <c r="M28" s="99"/>
      <c r="N28" s="99"/>
      <c r="O28" s="100"/>
      <c r="P28" s="95" t="str">
        <f t="shared" si="2"/>
        <v/>
      </c>
      <c r="Q28" s="108" t="str">
        <f t="shared" si="3"/>
        <v/>
      </c>
      <c r="R28" s="108" t="str">
        <f t="shared" si="4"/>
        <v/>
      </c>
      <c r="S28" s="108" t="str">
        <f t="shared" si="5"/>
        <v/>
      </c>
      <c r="T28" s="178"/>
      <c r="U28" s="178"/>
      <c r="V28" s="178"/>
      <c r="W28" s="183"/>
      <c r="X28" s="178"/>
      <c r="Y28" s="178"/>
    </row>
    <row r="29" spans="2:64" x14ac:dyDescent="0.35">
      <c r="B29" s="98"/>
      <c r="C29" s="99"/>
      <c r="D29" s="99"/>
      <c r="E29" s="100"/>
      <c r="F29" s="94" t="str">
        <f t="shared" si="0"/>
        <v/>
      </c>
      <c r="G29" s="101"/>
      <c r="H29" s="99"/>
      <c r="I29" s="99"/>
      <c r="J29" s="100"/>
      <c r="K29" s="95" t="str">
        <f t="shared" si="1"/>
        <v/>
      </c>
      <c r="L29" s="101"/>
      <c r="M29" s="99"/>
      <c r="N29" s="99"/>
      <c r="O29" s="100"/>
      <c r="P29" s="95" t="str">
        <f t="shared" si="2"/>
        <v/>
      </c>
      <c r="Q29" s="108" t="str">
        <f t="shared" si="3"/>
        <v/>
      </c>
      <c r="R29" s="108" t="str">
        <f t="shared" si="4"/>
        <v/>
      </c>
      <c r="S29" s="108" t="str">
        <f t="shared" si="5"/>
        <v/>
      </c>
      <c r="T29" s="178"/>
      <c r="U29" s="179"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78"/>
      <c r="W29" s="178" t="str">
        <f>IF(P14="PA4","something","")</f>
        <v/>
      </c>
      <c r="X29" s="183"/>
      <c r="Y29" s="178"/>
      <c r="AA29" s="148"/>
    </row>
    <row r="30" spans="2:64" x14ac:dyDescent="0.35">
      <c r="B30" s="98"/>
      <c r="C30" s="99"/>
      <c r="D30" s="99"/>
      <c r="E30" s="100"/>
      <c r="F30" s="94" t="str">
        <f t="shared" si="0"/>
        <v/>
      </c>
      <c r="G30" s="101"/>
      <c r="H30" s="99"/>
      <c r="I30" s="99"/>
      <c r="J30" s="100"/>
      <c r="K30" s="95" t="str">
        <f t="shared" si="1"/>
        <v/>
      </c>
      <c r="L30" s="101"/>
      <c r="M30" s="99"/>
      <c r="N30" s="99"/>
      <c r="O30" s="100"/>
      <c r="P30" s="95" t="str">
        <f t="shared" si="2"/>
        <v/>
      </c>
      <c r="Q30" s="108" t="str">
        <f t="shared" si="3"/>
        <v/>
      </c>
      <c r="R30" s="108" t="str">
        <f t="shared" si="4"/>
        <v/>
      </c>
      <c r="S30" s="108" t="str">
        <f t="shared" si="5"/>
        <v/>
      </c>
      <c r="T30" s="178"/>
      <c r="U30" s="178"/>
      <c r="V30" s="178"/>
      <c r="W30" s="181"/>
      <c r="X30" s="178"/>
      <c r="Y30" s="178"/>
    </row>
    <row r="31" spans="2:64" x14ac:dyDescent="0.35">
      <c r="B31" s="98"/>
      <c r="C31" s="99"/>
      <c r="D31" s="99"/>
      <c r="E31" s="100"/>
      <c r="F31" s="94" t="str">
        <f t="shared" si="0"/>
        <v/>
      </c>
      <c r="G31" s="101"/>
      <c r="H31" s="99"/>
      <c r="I31" s="99"/>
      <c r="J31" s="100"/>
      <c r="K31" s="95" t="str">
        <f t="shared" si="1"/>
        <v/>
      </c>
      <c r="L31" s="101"/>
      <c r="M31" s="99"/>
      <c r="N31" s="99"/>
      <c r="O31" s="100"/>
      <c r="P31" s="95" t="str">
        <f t="shared" si="2"/>
        <v/>
      </c>
      <c r="Q31" s="108" t="str">
        <f t="shared" si="3"/>
        <v/>
      </c>
      <c r="R31" s="108" t="str">
        <f t="shared" si="4"/>
        <v/>
      </c>
      <c r="S31" s="108" t="str">
        <f t="shared" si="5"/>
        <v/>
      </c>
      <c r="T31" s="178"/>
      <c r="U31" s="178"/>
      <c r="V31" s="178"/>
      <c r="W31" s="178"/>
      <c r="X31" s="178"/>
      <c r="Y31" s="183"/>
      <c r="Z31" s="155"/>
    </row>
    <row r="32" spans="2:64" x14ac:dyDescent="0.35">
      <c r="B32" s="98"/>
      <c r="C32" s="99"/>
      <c r="D32" s="99"/>
      <c r="E32" s="100"/>
      <c r="F32" s="94" t="str">
        <f t="shared" si="0"/>
        <v/>
      </c>
      <c r="G32" s="101"/>
      <c r="H32" s="99"/>
      <c r="I32" s="99"/>
      <c r="J32" s="100"/>
      <c r="K32" s="95" t="str">
        <f t="shared" si="1"/>
        <v/>
      </c>
      <c r="L32" s="101"/>
      <c r="M32" s="99"/>
      <c r="N32" s="99"/>
      <c r="O32" s="100"/>
      <c r="P32" s="95" t="str">
        <f t="shared" si="2"/>
        <v/>
      </c>
      <c r="Q32" s="108" t="str">
        <f t="shared" si="3"/>
        <v/>
      </c>
      <c r="R32" s="108" t="str">
        <f t="shared" si="4"/>
        <v/>
      </c>
      <c r="S32" s="108" t="str">
        <f t="shared" si="5"/>
        <v/>
      </c>
      <c r="T32" s="178"/>
      <c r="U32" s="178"/>
      <c r="V32" s="178"/>
      <c r="W32" s="178"/>
      <c r="X32" s="178"/>
      <c r="Y32" s="178"/>
      <c r="AA32" s="148"/>
    </row>
    <row r="33" spans="2:25" x14ac:dyDescent="0.35">
      <c r="B33" s="98"/>
      <c r="C33" s="99"/>
      <c r="D33" s="99"/>
      <c r="E33" s="100"/>
      <c r="F33" s="94" t="str">
        <f t="shared" si="0"/>
        <v/>
      </c>
      <c r="G33" s="101"/>
      <c r="H33" s="99"/>
      <c r="I33" s="99"/>
      <c r="J33" s="100"/>
      <c r="K33" s="95" t="str">
        <f t="shared" si="1"/>
        <v/>
      </c>
      <c r="L33" s="101"/>
      <c r="M33" s="99"/>
      <c r="N33" s="99"/>
      <c r="O33" s="100"/>
      <c r="P33" s="95" t="str">
        <f t="shared" si="2"/>
        <v/>
      </c>
      <c r="Q33" s="108" t="str">
        <f t="shared" si="3"/>
        <v/>
      </c>
      <c r="R33" s="108" t="str">
        <f t="shared" si="4"/>
        <v/>
      </c>
      <c r="S33" s="108" t="str">
        <f t="shared" si="5"/>
        <v/>
      </c>
      <c r="T33" s="178"/>
      <c r="U33" s="178"/>
      <c r="V33" s="178"/>
      <c r="W33" s="185"/>
      <c r="X33" s="178"/>
      <c r="Y33" s="178"/>
    </row>
    <row r="34" spans="2:25" x14ac:dyDescent="0.35">
      <c r="B34" s="98"/>
      <c r="C34" s="99"/>
      <c r="D34" s="99"/>
      <c r="E34" s="100"/>
      <c r="F34" s="94" t="str">
        <f t="shared" si="0"/>
        <v/>
      </c>
      <c r="G34" s="101"/>
      <c r="H34" s="99"/>
      <c r="I34" s="99"/>
      <c r="J34" s="100"/>
      <c r="K34" s="95" t="str">
        <f t="shared" si="1"/>
        <v/>
      </c>
      <c r="L34" s="101"/>
      <c r="M34" s="99"/>
      <c r="N34" s="99"/>
      <c r="O34" s="100"/>
      <c r="P34" s="95" t="str">
        <f t="shared" si="2"/>
        <v/>
      </c>
      <c r="Q34" s="108" t="str">
        <f t="shared" si="3"/>
        <v/>
      </c>
      <c r="R34" s="108" t="str">
        <f t="shared" si="4"/>
        <v/>
      </c>
      <c r="S34" s="108" t="str">
        <f t="shared" si="5"/>
        <v/>
      </c>
      <c r="T34" s="178"/>
      <c r="U34" s="178"/>
      <c r="V34" s="178"/>
      <c r="W34" s="178"/>
      <c r="X34" s="178"/>
      <c r="Y34" s="178"/>
    </row>
    <row r="35" spans="2:25" x14ac:dyDescent="0.35">
      <c r="B35" s="98"/>
      <c r="C35" s="99"/>
      <c r="D35" s="99"/>
      <c r="E35" s="100"/>
      <c r="F35" s="94" t="str">
        <f t="shared" si="0"/>
        <v/>
      </c>
      <c r="G35" s="101"/>
      <c r="H35" s="99"/>
      <c r="I35" s="99"/>
      <c r="J35" s="100"/>
      <c r="K35" s="95" t="str">
        <f t="shared" si="1"/>
        <v/>
      </c>
      <c r="L35" s="101"/>
      <c r="M35" s="99"/>
      <c r="N35" s="99"/>
      <c r="O35" s="100"/>
      <c r="P35" s="95" t="str">
        <f t="shared" si="2"/>
        <v/>
      </c>
      <c r="Q35" s="108" t="str">
        <f t="shared" si="3"/>
        <v/>
      </c>
      <c r="R35" s="108" t="str">
        <f t="shared" si="4"/>
        <v/>
      </c>
      <c r="S35" s="108" t="str">
        <f t="shared" si="5"/>
        <v/>
      </c>
      <c r="T35" s="178"/>
      <c r="U35" s="178"/>
      <c r="V35" s="178"/>
      <c r="W35" s="178"/>
      <c r="X35" s="178"/>
      <c r="Y35" s="178"/>
    </row>
    <row r="36" spans="2:25" x14ac:dyDescent="0.35">
      <c r="B36" s="98"/>
      <c r="C36" s="99"/>
      <c r="D36" s="99"/>
      <c r="E36" s="100"/>
      <c r="F36" s="94" t="str">
        <f t="shared" si="0"/>
        <v/>
      </c>
      <c r="G36" s="101"/>
      <c r="H36" s="99"/>
      <c r="I36" s="99"/>
      <c r="J36" s="100"/>
      <c r="K36" s="95" t="str">
        <f t="shared" si="1"/>
        <v/>
      </c>
      <c r="L36" s="101"/>
      <c r="M36" s="99"/>
      <c r="N36" s="99"/>
      <c r="O36" s="100"/>
      <c r="P36" s="95" t="str">
        <f t="shared" si="2"/>
        <v/>
      </c>
      <c r="Q36" s="108" t="str">
        <f t="shared" si="3"/>
        <v/>
      </c>
      <c r="R36" s="108" t="str">
        <f t="shared" si="4"/>
        <v/>
      </c>
      <c r="S36" s="108" t="str">
        <f t="shared" si="5"/>
        <v/>
      </c>
      <c r="T36" s="178"/>
      <c r="U36" s="178"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78"/>
      <c r="W36" s="178"/>
      <c r="X36" s="178"/>
      <c r="Y36" s="178"/>
    </row>
    <row r="37" spans="2:25" x14ac:dyDescent="0.35">
      <c r="B37" s="98"/>
      <c r="C37" s="99"/>
      <c r="D37" s="99"/>
      <c r="E37" s="100"/>
      <c r="F37" s="94" t="str">
        <f t="shared" si="0"/>
        <v/>
      </c>
      <c r="G37" s="101"/>
      <c r="H37" s="99"/>
      <c r="I37" s="99"/>
      <c r="J37" s="100"/>
      <c r="K37" s="95" t="str">
        <f t="shared" si="1"/>
        <v/>
      </c>
      <c r="L37" s="101"/>
      <c r="M37" s="99"/>
      <c r="N37" s="99"/>
      <c r="O37" s="100"/>
      <c r="P37" s="95" t="str">
        <f t="shared" si="2"/>
        <v/>
      </c>
      <c r="Q37" s="108" t="str">
        <f t="shared" si="3"/>
        <v/>
      </c>
      <c r="R37" s="108" t="str">
        <f t="shared" si="4"/>
        <v/>
      </c>
      <c r="S37" s="108" t="str">
        <f t="shared" si="5"/>
        <v/>
      </c>
      <c r="T37" s="178"/>
      <c r="U37" s="178"/>
      <c r="V37" s="178"/>
      <c r="W37" s="178"/>
      <c r="X37" s="178"/>
      <c r="Y37" s="178"/>
    </row>
    <row r="38" spans="2:25" x14ac:dyDescent="0.35">
      <c r="B38" s="98"/>
      <c r="C38" s="99"/>
      <c r="D38" s="99"/>
      <c r="E38" s="100"/>
      <c r="F38" s="94" t="str">
        <f t="shared" si="0"/>
        <v/>
      </c>
      <c r="G38" s="101"/>
      <c r="H38" s="99"/>
      <c r="I38" s="99"/>
      <c r="J38" s="100"/>
      <c r="K38" s="95" t="str">
        <f t="shared" si="1"/>
        <v/>
      </c>
      <c r="L38" s="101"/>
      <c r="M38" s="99"/>
      <c r="N38" s="99"/>
      <c r="O38" s="100"/>
      <c r="P38" s="95" t="str">
        <f t="shared" si="2"/>
        <v/>
      </c>
      <c r="Q38" s="108" t="str">
        <f t="shared" si="3"/>
        <v/>
      </c>
      <c r="R38" s="108" t="str">
        <f t="shared" si="4"/>
        <v/>
      </c>
      <c r="S38" s="108" t="str">
        <f t="shared" si="5"/>
        <v/>
      </c>
      <c r="T38" s="178"/>
      <c r="U38" s="178"/>
      <c r="V38" s="178"/>
      <c r="W38" s="178"/>
      <c r="X38" s="178"/>
      <c r="Y38" s="178"/>
    </row>
    <row r="39" spans="2:25" x14ac:dyDescent="0.35">
      <c r="B39" s="98"/>
      <c r="C39" s="99"/>
      <c r="D39" s="99"/>
      <c r="E39" s="100"/>
      <c r="F39" s="94" t="str">
        <f t="shared" si="0"/>
        <v/>
      </c>
      <c r="G39" s="101"/>
      <c r="H39" s="99"/>
      <c r="I39" s="99"/>
      <c r="J39" s="100"/>
      <c r="K39" s="95" t="str">
        <f t="shared" si="1"/>
        <v/>
      </c>
      <c r="L39" s="101"/>
      <c r="M39" s="99"/>
      <c r="N39" s="99"/>
      <c r="O39" s="100"/>
      <c r="P39" s="95" t="str">
        <f t="shared" si="2"/>
        <v/>
      </c>
      <c r="Q39" s="108" t="str">
        <f t="shared" si="3"/>
        <v/>
      </c>
      <c r="R39" s="108" t="str">
        <f t="shared" si="4"/>
        <v/>
      </c>
      <c r="S39" s="108" t="str">
        <f t="shared" si="5"/>
        <v/>
      </c>
      <c r="T39" s="178"/>
      <c r="U39" s="178"/>
      <c r="V39" s="178"/>
      <c r="W39" s="178"/>
      <c r="X39" s="178"/>
      <c r="Y39" s="178"/>
    </row>
    <row r="40" spans="2:25" x14ac:dyDescent="0.35">
      <c r="B40" s="98"/>
      <c r="C40" s="99"/>
      <c r="D40" s="99"/>
      <c r="E40" s="100"/>
      <c r="F40" s="94" t="str">
        <f t="shared" si="0"/>
        <v/>
      </c>
      <c r="G40" s="101"/>
      <c r="H40" s="99"/>
      <c r="I40" s="99"/>
      <c r="J40" s="100"/>
      <c r="K40" s="95" t="str">
        <f t="shared" si="1"/>
        <v/>
      </c>
      <c r="L40" s="101"/>
      <c r="M40" s="99"/>
      <c r="N40" s="99"/>
      <c r="O40" s="100"/>
      <c r="P40" s="95" t="str">
        <f t="shared" si="2"/>
        <v/>
      </c>
      <c r="Q40" s="108" t="str">
        <f t="shared" si="3"/>
        <v/>
      </c>
      <c r="R40" s="108" t="str">
        <f t="shared" si="4"/>
        <v/>
      </c>
      <c r="S40" s="108" t="str">
        <f t="shared" si="5"/>
        <v/>
      </c>
      <c r="T40" s="178"/>
      <c r="U40" s="178"/>
      <c r="V40" s="178"/>
      <c r="W40" s="178"/>
      <c r="X40" s="178"/>
      <c r="Y40" s="178"/>
    </row>
    <row r="41" spans="2:25" x14ac:dyDescent="0.35">
      <c r="B41" s="98"/>
      <c r="C41" s="99"/>
      <c r="D41" s="99"/>
      <c r="E41" s="100"/>
      <c r="F41" s="94" t="str">
        <f t="shared" si="0"/>
        <v/>
      </c>
      <c r="G41" s="101"/>
      <c r="H41" s="99"/>
      <c r="I41" s="99"/>
      <c r="J41" s="100"/>
      <c r="K41" s="95" t="str">
        <f t="shared" si="1"/>
        <v/>
      </c>
      <c r="L41" s="101"/>
      <c r="M41" s="99"/>
      <c r="N41" s="99"/>
      <c r="O41" s="100"/>
      <c r="P41" s="95" t="str">
        <f t="shared" si="2"/>
        <v/>
      </c>
      <c r="Q41" s="108" t="str">
        <f t="shared" si="3"/>
        <v/>
      </c>
      <c r="R41" s="108" t="str">
        <f t="shared" si="4"/>
        <v/>
      </c>
      <c r="S41" s="108" t="str">
        <f t="shared" si="5"/>
        <v/>
      </c>
      <c r="T41" s="178"/>
      <c r="U41" s="178"/>
      <c r="V41" s="178"/>
      <c r="W41" s="178"/>
      <c r="X41" s="178"/>
      <c r="Y41" s="178"/>
    </row>
    <row r="42" spans="2:25" x14ac:dyDescent="0.35">
      <c r="B42" s="98"/>
      <c r="C42" s="99"/>
      <c r="D42" s="99"/>
      <c r="E42" s="100"/>
      <c r="F42" s="94" t="str">
        <f t="shared" si="0"/>
        <v/>
      </c>
      <c r="G42" s="101"/>
      <c r="H42" s="99"/>
      <c r="I42" s="99"/>
      <c r="J42" s="100"/>
      <c r="K42" s="95" t="str">
        <f t="shared" si="1"/>
        <v/>
      </c>
      <c r="L42" s="101"/>
      <c r="M42" s="99"/>
      <c r="N42" s="99"/>
      <c r="O42" s="100"/>
      <c r="P42" s="95" t="str">
        <f t="shared" si="2"/>
        <v/>
      </c>
      <c r="Q42" s="108" t="str">
        <f t="shared" si="3"/>
        <v/>
      </c>
      <c r="R42" s="108" t="str">
        <f t="shared" si="4"/>
        <v/>
      </c>
      <c r="S42" s="108" t="str">
        <f t="shared" si="5"/>
        <v/>
      </c>
      <c r="T42" s="178"/>
      <c r="U42" s="178"/>
      <c r="V42" s="178"/>
      <c r="W42" s="178"/>
      <c r="X42" s="178"/>
      <c r="Y42" s="178"/>
    </row>
    <row r="43" spans="2:25" x14ac:dyDescent="0.35">
      <c r="B43" s="98"/>
      <c r="C43" s="99"/>
      <c r="D43" s="99"/>
      <c r="E43" s="100"/>
      <c r="F43" s="94" t="str">
        <f t="shared" si="0"/>
        <v/>
      </c>
      <c r="G43" s="101"/>
      <c r="H43" s="99"/>
      <c r="I43" s="99"/>
      <c r="J43" s="100"/>
      <c r="K43" s="95" t="str">
        <f t="shared" si="1"/>
        <v/>
      </c>
      <c r="L43" s="101"/>
      <c r="M43" s="99"/>
      <c r="N43" s="99"/>
      <c r="O43" s="100"/>
      <c r="P43" s="95" t="str">
        <f t="shared" si="2"/>
        <v/>
      </c>
      <c r="Q43" s="108" t="str">
        <f t="shared" si="3"/>
        <v/>
      </c>
      <c r="R43" s="108" t="str">
        <f t="shared" si="4"/>
        <v/>
      </c>
      <c r="S43" s="108" t="str">
        <f t="shared" si="5"/>
        <v/>
      </c>
      <c r="T43" s="178"/>
      <c r="U43" s="178"/>
      <c r="V43" s="178"/>
      <c r="W43" s="178"/>
      <c r="X43" s="178"/>
      <c r="Y43" s="178"/>
    </row>
    <row r="44" spans="2:25" x14ac:dyDescent="0.35">
      <c r="B44" s="98"/>
      <c r="C44" s="99"/>
      <c r="D44" s="99"/>
      <c r="E44" s="100"/>
      <c r="F44" s="94" t="str">
        <f t="shared" si="0"/>
        <v/>
      </c>
      <c r="G44" s="101"/>
      <c r="H44" s="99"/>
      <c r="I44" s="99"/>
      <c r="J44" s="100"/>
      <c r="K44" s="95" t="str">
        <f t="shared" si="1"/>
        <v/>
      </c>
      <c r="L44" s="101"/>
      <c r="M44" s="99"/>
      <c r="N44" s="99"/>
      <c r="O44" s="100"/>
      <c r="P44" s="95" t="str">
        <f t="shared" si="2"/>
        <v/>
      </c>
      <c r="Q44" s="108" t="str">
        <f t="shared" si="3"/>
        <v/>
      </c>
      <c r="R44" s="108" t="str">
        <f t="shared" si="4"/>
        <v/>
      </c>
      <c r="S44" s="108" t="str">
        <f t="shared" si="5"/>
        <v/>
      </c>
      <c r="T44" s="178"/>
      <c r="U44" s="178"/>
      <c r="V44" s="178"/>
      <c r="W44" s="178"/>
      <c r="X44" s="178"/>
      <c r="Y44" s="178"/>
    </row>
    <row r="45" spans="2:25" x14ac:dyDescent="0.35">
      <c r="B45" s="98"/>
      <c r="C45" s="99"/>
      <c r="D45" s="99"/>
      <c r="E45" s="100"/>
      <c r="F45" s="94" t="str">
        <f t="shared" si="0"/>
        <v/>
      </c>
      <c r="G45" s="101"/>
      <c r="H45" s="99"/>
      <c r="I45" s="99"/>
      <c r="J45" s="100"/>
      <c r="K45" s="95" t="str">
        <f t="shared" si="1"/>
        <v/>
      </c>
      <c r="L45" s="101"/>
      <c r="M45" s="99"/>
      <c r="N45" s="99"/>
      <c r="O45" s="100"/>
      <c r="P45" s="95" t="str">
        <f t="shared" si="2"/>
        <v/>
      </c>
      <c r="Q45" s="108" t="str">
        <f t="shared" si="3"/>
        <v/>
      </c>
      <c r="R45" s="108" t="str">
        <f t="shared" si="4"/>
        <v/>
      </c>
      <c r="S45" s="108" t="str">
        <f t="shared" si="5"/>
        <v/>
      </c>
      <c r="T45" s="178"/>
      <c r="U45" s="178"/>
      <c r="V45" s="178"/>
      <c r="W45" s="178"/>
      <c r="X45" s="178"/>
      <c r="Y45" s="178"/>
    </row>
    <row r="46" spans="2:25" x14ac:dyDescent="0.35">
      <c r="B46" s="98"/>
      <c r="C46" s="99"/>
      <c r="D46" s="99"/>
      <c r="E46" s="100"/>
      <c r="F46" s="94" t="str">
        <f t="shared" si="0"/>
        <v/>
      </c>
      <c r="G46" s="101"/>
      <c r="H46" s="99"/>
      <c r="I46" s="99"/>
      <c r="J46" s="100"/>
      <c r="K46" s="95" t="str">
        <f t="shared" si="1"/>
        <v/>
      </c>
      <c r="L46" s="101"/>
      <c r="M46" s="99"/>
      <c r="N46" s="99"/>
      <c r="O46" s="100"/>
      <c r="P46" s="95" t="str">
        <f t="shared" si="2"/>
        <v/>
      </c>
      <c r="Q46" s="108" t="str">
        <f t="shared" si="3"/>
        <v/>
      </c>
      <c r="R46" s="108" t="str">
        <f t="shared" si="4"/>
        <v/>
      </c>
      <c r="S46" s="108" t="str">
        <f t="shared" si="5"/>
        <v/>
      </c>
      <c r="T46" s="178"/>
      <c r="U46" s="178"/>
      <c r="V46" s="178"/>
      <c r="W46" s="178"/>
      <c r="X46" s="178"/>
      <c r="Y46" s="178"/>
    </row>
    <row r="47" spans="2:25" x14ac:dyDescent="0.35">
      <c r="B47" s="98"/>
      <c r="C47" s="99"/>
      <c r="D47" s="99"/>
      <c r="E47" s="100"/>
      <c r="F47" s="94" t="str">
        <f t="shared" si="0"/>
        <v/>
      </c>
      <c r="G47" s="101"/>
      <c r="H47" s="99"/>
      <c r="I47" s="99"/>
      <c r="J47" s="100"/>
      <c r="K47" s="95" t="str">
        <f t="shared" si="1"/>
        <v/>
      </c>
      <c r="L47" s="101"/>
      <c r="M47" s="99"/>
      <c r="N47" s="99"/>
      <c r="O47" s="100"/>
      <c r="P47" s="95" t="str">
        <f t="shared" si="2"/>
        <v/>
      </c>
      <c r="Q47" s="108" t="str">
        <f t="shared" si="3"/>
        <v/>
      </c>
      <c r="R47" s="108" t="str">
        <f t="shared" si="4"/>
        <v/>
      </c>
      <c r="S47" s="108" t="str">
        <f t="shared" si="5"/>
        <v/>
      </c>
      <c r="T47" s="178"/>
      <c r="U47" s="178"/>
      <c r="V47" s="178"/>
      <c r="W47" s="178"/>
      <c r="X47" s="178"/>
      <c r="Y47" s="178"/>
    </row>
    <row r="48" spans="2:25" x14ac:dyDescent="0.35">
      <c r="B48" s="98"/>
      <c r="C48" s="99"/>
      <c r="D48" s="99"/>
      <c r="E48" s="100"/>
      <c r="F48" s="94" t="str">
        <f t="shared" si="0"/>
        <v/>
      </c>
      <c r="G48" s="101"/>
      <c r="H48" s="99"/>
      <c r="I48" s="99"/>
      <c r="J48" s="100"/>
      <c r="K48" s="95" t="str">
        <f t="shared" si="1"/>
        <v/>
      </c>
      <c r="L48" s="101"/>
      <c r="M48" s="99"/>
      <c r="N48" s="99"/>
      <c r="O48" s="100"/>
      <c r="P48" s="95" t="str">
        <f t="shared" si="2"/>
        <v/>
      </c>
      <c r="Q48" s="108" t="str">
        <f t="shared" si="3"/>
        <v/>
      </c>
      <c r="R48" s="108" t="str">
        <f t="shared" si="4"/>
        <v/>
      </c>
      <c r="S48" s="108" t="str">
        <f t="shared" si="5"/>
        <v/>
      </c>
      <c r="T48" s="178"/>
      <c r="U48" s="178"/>
      <c r="V48" s="178"/>
      <c r="W48" s="178"/>
      <c r="X48" s="178"/>
      <c r="Y48" s="178"/>
    </row>
    <row r="49" spans="2:25" x14ac:dyDescent="0.35">
      <c r="B49" s="98"/>
      <c r="C49" s="99"/>
      <c r="D49" s="99"/>
      <c r="E49" s="100"/>
      <c r="F49" s="94" t="str">
        <f t="shared" si="0"/>
        <v/>
      </c>
      <c r="G49" s="101"/>
      <c r="H49" s="99"/>
      <c r="I49" s="99"/>
      <c r="J49" s="100"/>
      <c r="K49" s="95" t="str">
        <f t="shared" si="1"/>
        <v/>
      </c>
      <c r="L49" s="101"/>
      <c r="M49" s="99"/>
      <c r="N49" s="99"/>
      <c r="O49" s="100"/>
      <c r="P49" s="95" t="str">
        <f t="shared" si="2"/>
        <v/>
      </c>
      <c r="Q49" s="108" t="str">
        <f t="shared" si="3"/>
        <v/>
      </c>
      <c r="R49" s="108" t="str">
        <f t="shared" si="4"/>
        <v/>
      </c>
      <c r="S49" s="108" t="str">
        <f t="shared" si="5"/>
        <v/>
      </c>
      <c r="T49" s="178"/>
      <c r="U49" s="178"/>
      <c r="V49" s="178"/>
      <c r="W49" s="178"/>
      <c r="X49" s="178"/>
      <c r="Y49" s="178"/>
    </row>
    <row r="50" spans="2:25" x14ac:dyDescent="0.35">
      <c r="B50" s="98"/>
      <c r="C50" s="99"/>
      <c r="D50" s="99"/>
      <c r="E50" s="100"/>
      <c r="F50" s="94" t="str">
        <f t="shared" si="0"/>
        <v/>
      </c>
      <c r="G50" s="101"/>
      <c r="H50" s="99"/>
      <c r="I50" s="99"/>
      <c r="J50" s="100"/>
      <c r="K50" s="95" t="str">
        <f t="shared" si="1"/>
        <v/>
      </c>
      <c r="L50" s="101"/>
      <c r="M50" s="99"/>
      <c r="N50" s="99"/>
      <c r="O50" s="100"/>
      <c r="P50" s="95" t="str">
        <f t="shared" si="2"/>
        <v/>
      </c>
      <c r="Q50" s="108" t="str">
        <f t="shared" si="3"/>
        <v/>
      </c>
      <c r="R50" s="108" t="str">
        <f t="shared" si="4"/>
        <v/>
      </c>
      <c r="S50" s="108" t="str">
        <f t="shared" si="5"/>
        <v/>
      </c>
      <c r="T50" s="178"/>
      <c r="U50" s="178"/>
      <c r="V50" s="178"/>
      <c r="W50" s="178"/>
      <c r="X50" s="178"/>
      <c r="Y50" s="178"/>
    </row>
    <row r="51" spans="2:25" x14ac:dyDescent="0.35">
      <c r="B51" s="98"/>
      <c r="C51" s="99"/>
      <c r="D51" s="99"/>
      <c r="E51" s="100"/>
      <c r="F51" s="94" t="str">
        <f t="shared" si="0"/>
        <v/>
      </c>
      <c r="G51" s="101"/>
      <c r="H51" s="99"/>
      <c r="I51" s="99"/>
      <c r="J51" s="100"/>
      <c r="K51" s="95" t="str">
        <f t="shared" si="1"/>
        <v/>
      </c>
      <c r="L51" s="101"/>
      <c r="M51" s="99"/>
      <c r="N51" s="99"/>
      <c r="O51" s="100"/>
      <c r="P51" s="95" t="str">
        <f t="shared" si="2"/>
        <v/>
      </c>
      <c r="Q51" s="108" t="str">
        <f t="shared" si="3"/>
        <v/>
      </c>
      <c r="R51" s="108" t="str">
        <f t="shared" si="4"/>
        <v/>
      </c>
      <c r="S51" s="108" t="str">
        <f t="shared" si="5"/>
        <v/>
      </c>
      <c r="T51" s="178"/>
      <c r="U51" s="178"/>
      <c r="V51" s="178"/>
      <c r="W51" s="178"/>
      <c r="X51" s="178"/>
      <c r="Y51" s="178"/>
    </row>
    <row r="52" spans="2:25" x14ac:dyDescent="0.35">
      <c r="B52" s="98"/>
      <c r="C52" s="99"/>
      <c r="D52" s="99"/>
      <c r="E52" s="100"/>
      <c r="F52" s="94" t="str">
        <f t="shared" si="0"/>
        <v/>
      </c>
      <c r="G52" s="101"/>
      <c r="H52" s="99"/>
      <c r="I52" s="99"/>
      <c r="J52" s="100"/>
      <c r="K52" s="95" t="str">
        <f t="shared" si="1"/>
        <v/>
      </c>
      <c r="L52" s="101"/>
      <c r="M52" s="99"/>
      <c r="N52" s="99"/>
      <c r="O52" s="100"/>
      <c r="P52" s="95" t="str">
        <f t="shared" si="2"/>
        <v/>
      </c>
      <c r="Q52" s="108" t="str">
        <f t="shared" si="3"/>
        <v/>
      </c>
      <c r="R52" s="108" t="str">
        <f t="shared" si="4"/>
        <v/>
      </c>
      <c r="S52" s="108" t="str">
        <f t="shared" si="5"/>
        <v/>
      </c>
      <c r="T52" s="178"/>
      <c r="U52" s="178"/>
      <c r="V52" s="178"/>
      <c r="W52" s="178"/>
      <c r="X52" s="178"/>
      <c r="Y52" s="178"/>
    </row>
    <row r="53" spans="2:25" x14ac:dyDescent="0.35">
      <c r="B53" s="98"/>
      <c r="C53" s="99"/>
      <c r="D53" s="99"/>
      <c r="E53" s="100"/>
      <c r="F53" s="94" t="str">
        <f t="shared" si="0"/>
        <v/>
      </c>
      <c r="G53" s="101"/>
      <c r="H53" s="99"/>
      <c r="I53" s="99"/>
      <c r="J53" s="100"/>
      <c r="K53" s="95" t="str">
        <f t="shared" si="1"/>
        <v/>
      </c>
      <c r="L53" s="101"/>
      <c r="M53" s="99"/>
      <c r="N53" s="99"/>
      <c r="O53" s="100"/>
      <c r="P53" s="95" t="str">
        <f t="shared" si="2"/>
        <v/>
      </c>
      <c r="Q53" s="108" t="str">
        <f t="shared" si="3"/>
        <v/>
      </c>
      <c r="R53" s="108" t="str">
        <f t="shared" si="4"/>
        <v/>
      </c>
      <c r="S53" s="108" t="str">
        <f t="shared" si="5"/>
        <v/>
      </c>
      <c r="T53" s="178"/>
      <c r="U53" s="178"/>
      <c r="V53" s="178"/>
      <c r="W53" s="178"/>
      <c r="X53" s="178"/>
      <c r="Y53" s="178"/>
    </row>
    <row r="54" spans="2:25" x14ac:dyDescent="0.35">
      <c r="B54" s="98"/>
      <c r="C54" s="99"/>
      <c r="D54" s="99"/>
      <c r="E54" s="100"/>
      <c r="F54" s="94" t="str">
        <f t="shared" si="0"/>
        <v/>
      </c>
      <c r="G54" s="101"/>
      <c r="H54" s="99"/>
      <c r="I54" s="99"/>
      <c r="J54" s="100"/>
      <c r="K54" s="95" t="str">
        <f t="shared" si="1"/>
        <v/>
      </c>
      <c r="L54" s="101"/>
      <c r="M54" s="99"/>
      <c r="N54" s="99"/>
      <c r="O54" s="100"/>
      <c r="P54" s="95" t="str">
        <f t="shared" si="2"/>
        <v/>
      </c>
      <c r="Q54" s="108" t="str">
        <f t="shared" si="3"/>
        <v/>
      </c>
      <c r="R54" s="108" t="str">
        <f t="shared" si="4"/>
        <v/>
      </c>
      <c r="S54" s="108" t="str">
        <f t="shared" si="5"/>
        <v/>
      </c>
      <c r="T54" s="178"/>
      <c r="U54" s="178"/>
      <c r="V54" s="178"/>
      <c r="W54" s="178"/>
      <c r="X54" s="178"/>
      <c r="Y54" s="178"/>
    </row>
    <row r="55" spans="2:25" x14ac:dyDescent="0.35">
      <c r="B55" s="98"/>
      <c r="C55" s="99"/>
      <c r="D55" s="99"/>
      <c r="E55" s="100"/>
      <c r="F55" s="94" t="str">
        <f t="shared" si="0"/>
        <v/>
      </c>
      <c r="G55" s="101"/>
      <c r="H55" s="99"/>
      <c r="I55" s="99"/>
      <c r="J55" s="100"/>
      <c r="K55" s="95" t="str">
        <f t="shared" si="1"/>
        <v/>
      </c>
      <c r="L55" s="101"/>
      <c r="M55" s="99"/>
      <c r="N55" s="99"/>
      <c r="O55" s="100"/>
      <c r="P55" s="95" t="str">
        <f t="shared" si="2"/>
        <v/>
      </c>
      <c r="Q55" s="108" t="str">
        <f t="shared" si="3"/>
        <v/>
      </c>
      <c r="R55" s="108" t="str">
        <f t="shared" si="4"/>
        <v/>
      </c>
      <c r="S55" s="108" t="str">
        <f t="shared" si="5"/>
        <v/>
      </c>
      <c r="T55" s="178"/>
      <c r="U55" s="178"/>
      <c r="V55" s="178"/>
      <c r="W55" s="178"/>
      <c r="X55" s="178"/>
      <c r="Y55" s="178"/>
    </row>
    <row r="56" spans="2:25" ht="15" thickBot="1" x14ac:dyDescent="0.4">
      <c r="B56" s="102"/>
      <c r="C56" s="103"/>
      <c r="D56" s="103"/>
      <c r="E56" s="104"/>
      <c r="F56" s="105" t="str">
        <f t="shared" si="0"/>
        <v/>
      </c>
      <c r="G56" s="106"/>
      <c r="H56" s="103"/>
      <c r="I56" s="103"/>
      <c r="J56" s="104"/>
      <c r="K56" s="107" t="str">
        <f t="shared" si="1"/>
        <v/>
      </c>
      <c r="L56" s="106"/>
      <c r="M56" s="103"/>
      <c r="N56" s="103"/>
      <c r="O56" s="104"/>
      <c r="P56" s="107" t="str">
        <f t="shared" si="2"/>
        <v/>
      </c>
      <c r="Q56" s="108" t="str">
        <f t="shared" si="3"/>
        <v/>
      </c>
      <c r="R56" s="108" t="str">
        <f t="shared" si="4"/>
        <v/>
      </c>
      <c r="S56" s="108" t="str">
        <f t="shared" si="5"/>
        <v/>
      </c>
      <c r="T56" s="178"/>
      <c r="U56" s="178"/>
      <c r="V56" s="178"/>
      <c r="W56" s="178"/>
      <c r="X56" s="178"/>
      <c r="Y56" s="178"/>
    </row>
    <row r="57" spans="2:25" ht="15" thickBot="1" x14ac:dyDescent="0.4">
      <c r="B57" s="110" t="s">
        <v>156</v>
      </c>
      <c r="C57" s="111"/>
      <c r="D57" s="245" t="str">
        <f>IF(OR(ISBLANK(B24),ISBLANK(C24),ISBLANK(D24),ISBLANK(E24)),"",ROUND(AVERAGE(E24:E56,J24:J56,O24:O56),0))</f>
        <v/>
      </c>
      <c r="E57" s="245"/>
      <c r="F57" s="246"/>
      <c r="G57" s="221" t="s">
        <v>154</v>
      </c>
      <c r="H57" s="222"/>
      <c r="I57" s="222"/>
      <c r="J57" s="222"/>
      <c r="K57" s="173" t="str">
        <f>IF(OR(ISBLANK(B24),ISBLANK(C24),ISBLANK(D24),ISBLANK(E24),ISBLANK(P16)),"",COUNTIF(E24:E56,"&gt;"&amp;P16)+COUNTIF(J24:J56,"&gt;"&amp;P16)+COUNTIF(O24:O56,"&gt;"&amp;P16))</f>
        <v/>
      </c>
      <c r="L57" s="221" t="s">
        <v>155</v>
      </c>
      <c r="M57" s="222"/>
      <c r="N57" s="222"/>
      <c r="O57" s="222"/>
      <c r="P57" s="174" t="str">
        <f>IF(OR(ISBLANK(B24),ISBLANK(C24),ISBLANK(D24),ISBLANK(E24),ISBLANK(P16)),"",COUNTIF(E24:E56,"&lt;="&amp;P16)+COUNTIF(J24:J56,"&lt;="&amp;P16)+COUNTIF(O24:O56,"&lt;="&amp;P16))</f>
        <v/>
      </c>
      <c r="Q57" s="108"/>
      <c r="R57" s="108"/>
      <c r="S57" s="108"/>
      <c r="T57" s="178"/>
      <c r="U57" s="178"/>
      <c r="V57" s="178"/>
      <c r="W57" s="178"/>
      <c r="X57" s="178"/>
      <c r="Y57" s="178"/>
    </row>
    <row r="58" spans="2:25" x14ac:dyDescent="0.35">
      <c r="T58" s="178"/>
      <c r="U58" s="178"/>
      <c r="V58" s="178"/>
      <c r="W58" s="178"/>
      <c r="X58" s="178"/>
      <c r="Y58" s="178"/>
    </row>
    <row r="59" spans="2:25" x14ac:dyDescent="0.35">
      <c r="R59" s="109"/>
      <c r="T59" s="178"/>
      <c r="U59" s="178"/>
      <c r="V59" s="178"/>
      <c r="W59" s="178"/>
      <c r="X59" s="178"/>
      <c r="Y59" s="178"/>
    </row>
    <row r="60" spans="2:25" x14ac:dyDescent="0.35">
      <c r="T60" s="178"/>
      <c r="U60" s="178"/>
      <c r="V60" s="178"/>
      <c r="W60" s="178"/>
      <c r="X60" s="178"/>
      <c r="Y60" s="178"/>
    </row>
    <row r="61" spans="2:25" x14ac:dyDescent="0.35">
      <c r="T61" s="178"/>
      <c r="U61" s="178"/>
      <c r="V61" s="178"/>
      <c r="W61" s="178"/>
      <c r="X61" s="178"/>
      <c r="Y61" s="178"/>
    </row>
    <row r="62" spans="2:25" x14ac:dyDescent="0.35">
      <c r="T62" s="178"/>
      <c r="U62" s="178"/>
      <c r="V62" s="178"/>
      <c r="W62" s="178"/>
      <c r="X62" s="178"/>
      <c r="Y62" s="178"/>
    </row>
    <row r="63" spans="2:25" x14ac:dyDescent="0.35">
      <c r="T63" s="178"/>
      <c r="U63" s="178"/>
      <c r="V63" s="178"/>
      <c r="W63" s="178"/>
      <c r="X63" s="178"/>
      <c r="Y63" s="178"/>
    </row>
    <row r="64" spans="2:25" x14ac:dyDescent="0.35">
      <c r="T64" s="178"/>
      <c r="U64" s="178"/>
      <c r="V64" s="178"/>
      <c r="W64" s="178"/>
      <c r="X64" s="178"/>
      <c r="Y64" s="178"/>
    </row>
    <row r="65" spans="20:25" x14ac:dyDescent="0.35">
      <c r="T65" s="178"/>
      <c r="U65" s="178"/>
      <c r="V65" s="178"/>
      <c r="W65" s="178"/>
      <c r="X65" s="178"/>
      <c r="Y65" s="178"/>
    </row>
    <row r="66" spans="20:25" x14ac:dyDescent="0.35">
      <c r="T66" s="178"/>
      <c r="U66" s="178"/>
      <c r="V66" s="178"/>
      <c r="W66" s="178"/>
      <c r="X66" s="178"/>
      <c r="Y66" s="178"/>
    </row>
    <row r="67" spans="20:25" x14ac:dyDescent="0.35">
      <c r="T67" s="178"/>
      <c r="U67" s="178"/>
      <c r="V67" s="178"/>
      <c r="W67" s="178"/>
      <c r="X67" s="178"/>
      <c r="Y67" s="178"/>
    </row>
    <row r="68" spans="20:25" x14ac:dyDescent="0.35">
      <c r="T68" s="178"/>
      <c r="U68" s="178"/>
      <c r="V68" s="178"/>
      <c r="W68" s="178"/>
      <c r="X68" s="178"/>
      <c r="Y68" s="178"/>
    </row>
    <row r="144" ht="15" thickBot="1" x14ac:dyDescent="0.4"/>
    <row r="145" spans="34:46" ht="15.5" thickTop="1" thickBot="1" x14ac:dyDescent="0.4">
      <c r="AI145" s="223" t="s">
        <v>90</v>
      </c>
      <c r="AJ145" s="223"/>
    </row>
    <row r="146" spans="34:46" ht="15" thickBot="1" x14ac:dyDescent="0.4">
      <c r="AI146" s="156" t="s">
        <v>91</v>
      </c>
      <c r="AJ146" s="157" t="s">
        <v>92</v>
      </c>
    </row>
    <row r="147" spans="34:46" x14ac:dyDescent="0.35">
      <c r="AI147" s="158" t="s">
        <v>93</v>
      </c>
      <c r="AJ147" s="159">
        <v>60</v>
      </c>
      <c r="AS147" s="147" t="str">
        <f>IF($P$14="PA4",$P$16+80,"NOT PA4")</f>
        <v>NOT PA4</v>
      </c>
      <c r="AT147" s="147" t="str">
        <f>IF(P14="PA4",IF($AS$147&gt;=$AS$148,$AS$147,$AS$148),"NOT PA4")</f>
        <v>NOT PA4</v>
      </c>
    </row>
    <row r="148" spans="34:46" x14ac:dyDescent="0.35">
      <c r="AI148" s="158" t="s">
        <v>94</v>
      </c>
      <c r="AJ148" s="159">
        <v>70</v>
      </c>
      <c r="AS148" s="147" t="str">
        <f>IF($P$14="PA4",170,"NOT PA4")</f>
        <v>NOT PA4</v>
      </c>
    </row>
    <row r="149" spans="34:46" x14ac:dyDescent="0.35">
      <c r="AI149" s="158" t="s">
        <v>97</v>
      </c>
      <c r="AJ149" s="159">
        <v>80</v>
      </c>
    </row>
    <row r="150" spans="34:46" ht="15" thickBot="1" x14ac:dyDescent="0.4">
      <c r="AI150" s="160" t="s">
        <v>95</v>
      </c>
      <c r="AJ150" s="161">
        <v>250</v>
      </c>
    </row>
    <row r="151" spans="34:46" ht="15" thickTop="1" x14ac:dyDescent="0.35">
      <c r="AH151" s="162" t="s">
        <v>101</v>
      </c>
      <c r="AI151" s="163" t="e">
        <f>VLOOKUP(D8,AI147:AJ150,2,FALSE)</f>
        <v>#N/A</v>
      </c>
    </row>
    <row r="152" spans="34:46" x14ac:dyDescent="0.35">
      <c r="AH152" s="162" t="s">
        <v>98</v>
      </c>
      <c r="AI152" s="147" t="e">
        <f>IF(I11&gt;=AI151,"No","Yes")</f>
        <v>#N/A</v>
      </c>
    </row>
    <row r="153" spans="34:46" x14ac:dyDescent="0.35">
      <c r="AH153" s="162" t="s">
        <v>102</v>
      </c>
      <c r="AI153" s="163" t="e">
        <f>IF(I11&gt;=AI151,I11,AI151)</f>
        <v>#N/A</v>
      </c>
    </row>
    <row r="155" spans="34:46" x14ac:dyDescent="0.35">
      <c r="AH155" s="162" t="s">
        <v>27</v>
      </c>
    </row>
    <row r="156" spans="34:46" x14ac:dyDescent="0.35">
      <c r="AH156" s="162" t="s">
        <v>28</v>
      </c>
    </row>
    <row r="158" spans="34:46" x14ac:dyDescent="0.35">
      <c r="AM158" s="155" t="e">
        <f>ROUND(1267.2*((I10/9)+(I9*AI153/150)),2)</f>
        <v>#N/A</v>
      </c>
    </row>
    <row r="159" spans="34:46" x14ac:dyDescent="0.35">
      <c r="AH159" s="164" t="s">
        <v>18</v>
      </c>
      <c r="AI159" s="147" t="s">
        <v>104</v>
      </c>
    </row>
    <row r="160" spans="34:46" x14ac:dyDescent="0.35">
      <c r="AH160" s="164" t="s">
        <v>19</v>
      </c>
      <c r="AI160" s="147" t="s">
        <v>105</v>
      </c>
      <c r="AO160" s="147" t="str">
        <f>IF(P15="Yes","PAEfive",IF(P14="PA1","PAEone",IF(P14="PA2","PAEtwo",IF(P14="PA3","PAEthree",IF(P14="PA4","PAEfour","PAEempty")))))</f>
        <v>PAEempty</v>
      </c>
      <c r="AP160" s="147" t="str">
        <f>IF(P15="Yes","Afive",IF(P14="PA1","Aone",IF(P14="PA2","Atwo",IF(P14="PA3","Athree",IF(P14="PA4","Afour","")))))</f>
        <v/>
      </c>
    </row>
    <row r="161" spans="34:46" x14ac:dyDescent="0.35">
      <c r="AH161" s="164" t="s">
        <v>20</v>
      </c>
      <c r="AI161" s="147" t="s">
        <v>106</v>
      </c>
    </row>
    <row r="162" spans="34:46" x14ac:dyDescent="0.35">
      <c r="AH162" s="164" t="s">
        <v>21</v>
      </c>
      <c r="AI162" s="147" t="s">
        <v>107</v>
      </c>
      <c r="AP162" s="147" t="s">
        <v>150</v>
      </c>
    </row>
    <row r="163" spans="34:46" ht="55" customHeight="1" x14ac:dyDescent="0.35">
      <c r="AP163" s="147" t="s">
        <v>110</v>
      </c>
    </row>
    <row r="164" spans="34:46" ht="45" customHeight="1" x14ac:dyDescent="0.35">
      <c r="AP164" s="147" t="s">
        <v>112</v>
      </c>
    </row>
    <row r="165" spans="34:46" ht="47.5" customHeight="1" x14ac:dyDescent="0.35">
      <c r="AL165" s="147" t="s">
        <v>111</v>
      </c>
      <c r="AP165" s="147" t="s">
        <v>113</v>
      </c>
    </row>
    <row r="166" spans="34:46" ht="51.65" customHeight="1" x14ac:dyDescent="0.35">
      <c r="AL166" s="147" t="s">
        <v>115</v>
      </c>
      <c r="AP166" s="147" t="s">
        <v>114</v>
      </c>
    </row>
    <row r="167" spans="34:46" ht="45" customHeight="1" x14ac:dyDescent="0.35">
      <c r="AL167" s="147" t="s">
        <v>116</v>
      </c>
      <c r="AP167" s="147" t="s">
        <v>126</v>
      </c>
    </row>
    <row r="168" spans="34:46" x14ac:dyDescent="0.35">
      <c r="AL168" s="147" t="s">
        <v>117</v>
      </c>
    </row>
    <row r="169" spans="34:46" ht="47.5" customHeight="1" x14ac:dyDescent="0.35">
      <c r="AL169" s="147" t="s">
        <v>127</v>
      </c>
      <c r="AS169" s="165" t="str">
        <f>IF(P15="Yes","payequationfive",IF(P14="PA1","payequationone",IF(P14="PA2","payequationtwo",IF(P14="PA3","payequationthree",IF(P14="PA4","payequationfour","")))))</f>
        <v/>
      </c>
    </row>
    <row r="170" spans="34:46" x14ac:dyDescent="0.35">
      <c r="AS170" s="165"/>
    </row>
    <row r="171" spans="34:46" ht="54" customHeight="1" x14ac:dyDescent="0.35">
      <c r="AS171" s="165" t="s">
        <v>119</v>
      </c>
      <c r="AT171" s="166"/>
    </row>
    <row r="172" spans="34:46" ht="54" customHeight="1" x14ac:dyDescent="0.35">
      <c r="AS172" s="165" t="s">
        <v>120</v>
      </c>
    </row>
    <row r="173" spans="34:46" ht="54" customHeight="1" x14ac:dyDescent="0.35">
      <c r="AS173" s="165" t="s">
        <v>121</v>
      </c>
    </row>
    <row r="174" spans="34:46" ht="54" customHeight="1" x14ac:dyDescent="0.35">
      <c r="AS174" s="165" t="s">
        <v>122</v>
      </c>
    </row>
    <row r="175" spans="34:46" ht="54" customHeight="1" x14ac:dyDescent="0.35">
      <c r="AS175" s="165" t="s">
        <v>123</v>
      </c>
    </row>
  </sheetData>
  <sheetProtection algorithmName="SHA-512" hashValue="BIx63oZZacxRn4PgIxFQjTN1m1Nn/VUcPkVxGX4Qd5wrY+ZOmI1pd/6MajcP0ALFvhBQyUGW0Fw7QHjZ0IOumg==" saltValue="kCgadIf9zpO0Tub0PBh4mA==" spinCount="100000" sheet="1" objects="1" scenarios="1" selectLockedCells="1"/>
  <mergeCells count="32">
    <mergeCell ref="B3:P3"/>
    <mergeCell ref="C4:P4"/>
    <mergeCell ref="C5:F5"/>
    <mergeCell ref="H5:I5"/>
    <mergeCell ref="K5:L5"/>
    <mergeCell ref="N5:P5"/>
    <mergeCell ref="B13:P13"/>
    <mergeCell ref="E6:P6"/>
    <mergeCell ref="B7:C7"/>
    <mergeCell ref="E7:F7"/>
    <mergeCell ref="G7:J7"/>
    <mergeCell ref="K7:L7"/>
    <mergeCell ref="M7:P7"/>
    <mergeCell ref="B8:C8"/>
    <mergeCell ref="D8:P8"/>
    <mergeCell ref="B9:H9"/>
    <mergeCell ref="B10:H10"/>
    <mergeCell ref="B11:H11"/>
    <mergeCell ref="E14:L14"/>
    <mergeCell ref="M14:O14"/>
    <mergeCell ref="B15:O15"/>
    <mergeCell ref="C18:D18"/>
    <mergeCell ref="B20:D20"/>
    <mergeCell ref="E20:K20"/>
    <mergeCell ref="AI145:AJ145"/>
    <mergeCell ref="B21:H21"/>
    <mergeCell ref="I21:J21"/>
    <mergeCell ref="K21:O21"/>
    <mergeCell ref="B22:P22"/>
    <mergeCell ref="D57:F57"/>
    <mergeCell ref="G57:J57"/>
    <mergeCell ref="L57:O57"/>
  </mergeCells>
  <conditionalFormatting sqref="I21">
    <cfRule type="cellIs" dxfId="53" priority="5" operator="between">
      <formula>0.00001</formula>
      <formula>500000</formula>
    </cfRule>
    <cfRule type="cellIs" dxfId="52" priority="6" operator="between">
      <formula>-0.001</formula>
      <formula>-500000</formula>
    </cfRule>
  </conditionalFormatting>
  <conditionalFormatting sqref="F24:F56 P24:P56 K24:K56 L57">
    <cfRule type="containsText" dxfId="51" priority="2" operator="containsText" text="CA">
      <formula>NOT(ISERROR(SEARCH("CA",F24)))</formula>
    </cfRule>
    <cfRule type="cellIs" dxfId="50" priority="3" operator="between">
      <formula>0</formula>
      <formula>500000</formula>
    </cfRule>
    <cfRule type="cellIs" dxfId="49" priority="4" operator="between">
      <formula>-0.0000000001</formula>
      <formula>-500000</formula>
    </cfRule>
  </conditionalFormatting>
  <conditionalFormatting sqref="P21">
    <cfRule type="cellIs" dxfId="48"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4B386E53-840C-4983-A284-D1A522E37ED1}"/>
    <dataValidation allowBlank="1" showInputMessage="1" showErrorMessage="1" promptTitle="Instructions" prompt="Please enter your target IRI here._x000a__x000a_You can determine your target IRI on the worksheet titled &quot;Target IRI Lookup Table &amp; Tool&quot;" sqref="E18" xr:uid="{4FFE362F-AE2E-4556-B8C6-D749C5F36FBE}"/>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7EE35EA6-6DC0-4140-B0EB-6FCB3FA0007A}">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02864AA8-40CD-40CF-B1C3-9BFE64DEEC8A}">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1875C085-7F5E-4373-9AF9-3ECC22D0C3B6}">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F6AD9967-1FEA-434C-8EB1-DDCC0F26F5D2}">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7C4A2C59-694A-4545-90F3-2A9C032CE4C4}">
      <formula1>$AH$159:$AH$162</formula1>
    </dataValidation>
    <dataValidation errorStyle="warning" allowBlank="1" showInputMessage="1" sqref="E19" xr:uid="{C931983C-8CF3-4A21-953A-8D63692B1101}"/>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EFCF1B49-A6D2-4838-B09E-DF2F5D0C5337}">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71819-F1CE-4032-9971-B966F9CA6196}">
  <sheetPr>
    <pageSetUpPr fitToPage="1"/>
  </sheetPr>
  <dimension ref="B1:IO175"/>
  <sheetViews>
    <sheetView topLeftCell="A3" zoomScale="85" zoomScaleNormal="85" workbookViewId="0">
      <selection activeCell="C4" sqref="C4:P4"/>
    </sheetView>
  </sheetViews>
  <sheetFormatPr defaultRowHeight="14.5" x14ac:dyDescent="0.35"/>
  <cols>
    <col min="1" max="1" width="9" style="48" customWidth="1"/>
    <col min="2" max="2" width="9.54296875" style="48" customWidth="1"/>
    <col min="3" max="3" width="7.81640625" style="48" customWidth="1"/>
    <col min="4" max="4" width="7.54296875" style="48" customWidth="1"/>
    <col min="5" max="5" width="5.1796875" style="48" customWidth="1"/>
    <col min="6" max="6" width="12.36328125" style="48" customWidth="1"/>
    <col min="7" max="7" width="8.54296875" style="48" customWidth="1"/>
    <col min="8" max="9" width="7.7265625" style="48" customWidth="1"/>
    <col min="10" max="10" width="5.26953125" style="48" customWidth="1"/>
    <col min="11" max="11" width="12.36328125" style="48" customWidth="1"/>
    <col min="12" max="12" width="8.1796875" style="48" bestFit="1" customWidth="1"/>
    <col min="13" max="13" width="7.453125" style="48" customWidth="1"/>
    <col min="14" max="14" width="6.81640625" style="48" customWidth="1"/>
    <col min="15" max="15" width="5.7265625" style="48" customWidth="1"/>
    <col min="16" max="16" width="12.36328125" style="48" customWidth="1"/>
    <col min="17" max="19" width="55.81640625" style="48" customWidth="1"/>
    <col min="20" max="20" width="10.54296875" style="48" customWidth="1"/>
    <col min="21" max="22" width="8.7265625" style="48"/>
    <col min="23" max="23" width="10.36328125" style="48" customWidth="1"/>
    <col min="24" max="25" width="8.7265625" style="48"/>
    <col min="26" max="34" width="8.7265625" style="147"/>
    <col min="35" max="35" width="99.81640625" style="147" customWidth="1"/>
    <col min="36" max="38" width="8.7265625" style="147"/>
    <col min="39" max="39" width="30.453125" style="147" customWidth="1"/>
    <col min="40" max="41" width="8.7265625" style="147"/>
    <col min="42" max="42" width="9.36328125" style="147" bestFit="1" customWidth="1"/>
    <col min="43" max="43" width="70.81640625" style="147" customWidth="1"/>
    <col min="44" max="46" width="8.7265625" style="147"/>
    <col min="47" max="47" width="88.7265625" style="147" customWidth="1"/>
    <col min="48" max="249" width="8.7265625" style="147"/>
    <col min="250" max="16384" width="8.7265625" style="48"/>
  </cols>
  <sheetData>
    <row r="1" spans="2:25" ht="12.65" hidden="1" customHeight="1" x14ac:dyDescent="0.35"/>
    <row r="2" spans="2:25" hidden="1" x14ac:dyDescent="0.35"/>
    <row r="3" spans="2:25" ht="15" thickBot="1" x14ac:dyDescent="0.4">
      <c r="B3" s="259" t="s">
        <v>181</v>
      </c>
      <c r="C3" s="259"/>
      <c r="D3" s="259"/>
      <c r="E3" s="259"/>
      <c r="F3" s="259"/>
      <c r="G3" s="259"/>
      <c r="H3" s="259"/>
      <c r="I3" s="259"/>
      <c r="J3" s="259"/>
      <c r="K3" s="259"/>
      <c r="L3" s="259"/>
      <c r="M3" s="259"/>
      <c r="N3" s="259"/>
      <c r="O3" s="259"/>
      <c r="P3" s="259"/>
      <c r="Q3" s="77"/>
    </row>
    <row r="4" spans="2:25" ht="15" thickBot="1" x14ac:dyDescent="0.4">
      <c r="B4" s="49" t="s">
        <v>80</v>
      </c>
      <c r="C4" s="247"/>
      <c r="D4" s="247"/>
      <c r="E4" s="247"/>
      <c r="F4" s="247"/>
      <c r="G4" s="247"/>
      <c r="H4" s="247"/>
      <c r="I4" s="247"/>
      <c r="J4" s="247"/>
      <c r="K4" s="247"/>
      <c r="L4" s="247"/>
      <c r="M4" s="247"/>
      <c r="N4" s="247"/>
      <c r="O4" s="247"/>
      <c r="P4" s="248"/>
      <c r="Q4" s="187"/>
      <c r="R4" s="178"/>
      <c r="S4" s="178"/>
      <c r="T4" s="178"/>
      <c r="U4" s="178"/>
      <c r="V4" s="178"/>
      <c r="W4" s="178"/>
      <c r="X4" s="178"/>
      <c r="Y4" s="178"/>
    </row>
    <row r="5" spans="2:25" ht="15" thickBot="1" x14ac:dyDescent="0.4">
      <c r="B5" s="50" t="s">
        <v>81</v>
      </c>
      <c r="C5" s="249"/>
      <c r="D5" s="249"/>
      <c r="E5" s="249"/>
      <c r="F5" s="250"/>
      <c r="G5" s="50" t="s">
        <v>82</v>
      </c>
      <c r="H5" s="251"/>
      <c r="I5" s="252"/>
      <c r="J5" s="50" t="s">
        <v>83</v>
      </c>
      <c r="K5" s="226"/>
      <c r="L5" s="235"/>
      <c r="M5" s="168" t="s">
        <v>84</v>
      </c>
      <c r="N5" s="253"/>
      <c r="O5" s="226"/>
      <c r="P5" s="235"/>
      <c r="Q5" s="186"/>
      <c r="R5" s="178"/>
      <c r="S5" s="178"/>
      <c r="T5" s="178"/>
      <c r="U5" s="178"/>
      <c r="V5" s="178"/>
      <c r="W5" s="178"/>
      <c r="X5" s="178"/>
      <c r="Y5" s="178"/>
    </row>
    <row r="6" spans="2:25" ht="15" thickBot="1" x14ac:dyDescent="0.4">
      <c r="B6" s="52" t="s">
        <v>85</v>
      </c>
      <c r="C6" s="53"/>
      <c r="D6" s="53"/>
      <c r="E6" s="226"/>
      <c r="F6" s="226"/>
      <c r="G6" s="226"/>
      <c r="H6" s="226"/>
      <c r="I6" s="226"/>
      <c r="J6" s="226"/>
      <c r="K6" s="226"/>
      <c r="L6" s="226"/>
      <c r="M6" s="226"/>
      <c r="N6" s="226"/>
      <c r="O6" s="226"/>
      <c r="P6" s="235"/>
      <c r="Q6" s="178"/>
      <c r="R6" s="178"/>
      <c r="S6" s="178"/>
      <c r="T6" s="178"/>
      <c r="U6" s="178"/>
      <c r="V6" s="178"/>
      <c r="W6" s="178"/>
      <c r="X6" s="178"/>
      <c r="Y6" s="178"/>
    </row>
    <row r="7" spans="2:25" ht="15.65" customHeight="1" thickBot="1" x14ac:dyDescent="0.4">
      <c r="B7" s="224" t="s">
        <v>86</v>
      </c>
      <c r="C7" s="225"/>
      <c r="D7" s="35"/>
      <c r="E7" s="224" t="s">
        <v>87</v>
      </c>
      <c r="F7" s="225"/>
      <c r="G7" s="257"/>
      <c r="H7" s="257"/>
      <c r="I7" s="257"/>
      <c r="J7" s="258"/>
      <c r="K7" s="255" t="s">
        <v>151</v>
      </c>
      <c r="L7" s="256"/>
      <c r="M7" s="257"/>
      <c r="N7" s="257"/>
      <c r="O7" s="257"/>
      <c r="P7" s="258"/>
      <c r="Q7" s="178"/>
      <c r="R7" s="183"/>
      <c r="S7" s="178"/>
      <c r="T7" s="178"/>
      <c r="U7" s="178"/>
      <c r="V7" s="178"/>
      <c r="W7" s="178"/>
      <c r="X7" s="178"/>
      <c r="Y7" s="178"/>
    </row>
    <row r="8" spans="2:25" ht="15.65" customHeight="1" thickBot="1" x14ac:dyDescent="0.4">
      <c r="B8" s="224" t="s">
        <v>96</v>
      </c>
      <c r="C8" s="225"/>
      <c r="D8" s="226"/>
      <c r="E8" s="226"/>
      <c r="F8" s="226"/>
      <c r="G8" s="226"/>
      <c r="H8" s="226"/>
      <c r="I8" s="226"/>
      <c r="J8" s="226"/>
      <c r="K8" s="226"/>
      <c r="L8" s="226"/>
      <c r="M8" s="226"/>
      <c r="N8" s="226"/>
      <c r="O8" s="226"/>
      <c r="P8" s="235"/>
      <c r="Q8" s="178"/>
      <c r="R8" s="181"/>
      <c r="S8" s="178"/>
      <c r="T8" s="178"/>
      <c r="U8" s="178"/>
      <c r="V8" s="178"/>
      <c r="W8" s="178"/>
      <c r="X8" s="178"/>
      <c r="Y8" s="178"/>
    </row>
    <row r="9" spans="2:25" ht="15.65" customHeight="1" thickBot="1" x14ac:dyDescent="0.4">
      <c r="B9" s="224" t="s">
        <v>99</v>
      </c>
      <c r="C9" s="225"/>
      <c r="D9" s="225"/>
      <c r="E9" s="225"/>
      <c r="F9" s="225"/>
      <c r="G9" s="225"/>
      <c r="H9" s="225"/>
      <c r="I9" s="45"/>
      <c r="J9" s="54"/>
      <c r="K9" s="169"/>
      <c r="L9" s="169"/>
      <c r="M9" s="169"/>
      <c r="N9" s="169"/>
      <c r="O9" s="169"/>
      <c r="P9" s="56"/>
      <c r="Q9" s="178"/>
      <c r="R9" s="178"/>
      <c r="S9" s="178"/>
      <c r="T9" s="178"/>
      <c r="U9" s="178"/>
      <c r="V9" s="178"/>
      <c r="W9" s="178"/>
      <c r="X9" s="178"/>
      <c r="Y9" s="178"/>
    </row>
    <row r="10" spans="2:25" ht="15.65" customHeight="1" thickBot="1" x14ac:dyDescent="0.4">
      <c r="B10" s="224" t="s">
        <v>100</v>
      </c>
      <c r="C10" s="225"/>
      <c r="D10" s="225"/>
      <c r="E10" s="225"/>
      <c r="F10" s="225"/>
      <c r="G10" s="225"/>
      <c r="H10" s="225"/>
      <c r="I10" s="46"/>
      <c r="J10" s="54"/>
      <c r="K10" s="169"/>
      <c r="L10" s="169"/>
      <c r="M10" s="169"/>
      <c r="N10" s="169"/>
      <c r="O10" s="169"/>
      <c r="P10" s="56"/>
      <c r="Q10" s="178"/>
      <c r="R10" s="178"/>
      <c r="S10" s="178"/>
      <c r="T10" s="178"/>
      <c r="U10" s="178"/>
      <c r="V10" s="178"/>
      <c r="W10" s="178"/>
      <c r="X10" s="178"/>
      <c r="Y10" s="178"/>
    </row>
    <row r="11" spans="2:25" ht="15.65" customHeight="1" thickBot="1" x14ac:dyDescent="0.4">
      <c r="B11" s="224" t="s">
        <v>149</v>
      </c>
      <c r="C11" s="225"/>
      <c r="D11" s="225"/>
      <c r="E11" s="225"/>
      <c r="F11" s="225"/>
      <c r="G11" s="225"/>
      <c r="H11" s="225"/>
      <c r="I11" s="38"/>
      <c r="K11" s="57"/>
      <c r="L11" s="57"/>
      <c r="M11" s="58"/>
      <c r="N11" s="58"/>
      <c r="O11" s="59"/>
      <c r="P11" s="60"/>
      <c r="Q11" s="178"/>
      <c r="R11" s="178"/>
      <c r="S11" s="178"/>
      <c r="T11" s="180"/>
      <c r="U11" s="178"/>
      <c r="V11" s="181"/>
      <c r="W11" s="178"/>
      <c r="X11" s="178"/>
      <c r="Y11" s="178"/>
    </row>
    <row r="12" spans="2:25" ht="15.65" customHeight="1" thickBot="1" x14ac:dyDescent="0.4">
      <c r="B12" s="61" t="str">
        <f>IF(OR(ISBLANK(I11),ISBLANK(D8)),"",IF(AI152="Yes", "P does not meet minimum price requirement. Instead P will equal:",""))</f>
        <v/>
      </c>
      <c r="C12" s="169"/>
      <c r="D12" s="169"/>
      <c r="E12" s="53"/>
      <c r="F12" s="53"/>
      <c r="G12" s="37"/>
      <c r="H12" s="47" t="str">
        <f>IF(OR(ISBLANK(I11),ISBLANK(D8)),"",IF(I11&gt;=AI151,"",AI151))</f>
        <v/>
      </c>
      <c r="I12" s="40"/>
      <c r="J12" s="62"/>
      <c r="K12" s="63"/>
      <c r="L12" s="63"/>
      <c r="M12" s="64"/>
      <c r="N12" s="64"/>
      <c r="O12" s="65"/>
      <c r="P12" s="66"/>
      <c r="Q12" s="178"/>
      <c r="R12" s="178"/>
      <c r="S12" s="178"/>
      <c r="T12" s="178"/>
      <c r="U12" s="178"/>
      <c r="V12" s="181"/>
      <c r="W12" s="178"/>
      <c r="X12" s="178"/>
      <c r="Y12" s="178"/>
    </row>
    <row r="13" spans="2:25" ht="15" thickBot="1" x14ac:dyDescent="0.4">
      <c r="B13" s="232" t="s">
        <v>144</v>
      </c>
      <c r="C13" s="233"/>
      <c r="D13" s="233"/>
      <c r="E13" s="233"/>
      <c r="F13" s="233"/>
      <c r="G13" s="233"/>
      <c r="H13" s="233"/>
      <c r="I13" s="233"/>
      <c r="J13" s="233"/>
      <c r="K13" s="233"/>
      <c r="L13" s="233"/>
      <c r="M13" s="233"/>
      <c r="N13" s="233"/>
      <c r="O13" s="233"/>
      <c r="P13" s="234"/>
      <c r="Q13" s="178"/>
      <c r="R13" s="178"/>
      <c r="S13" s="178"/>
      <c r="T13" s="178"/>
      <c r="U13" s="178"/>
      <c r="V13" s="178"/>
      <c r="W13" s="178"/>
      <c r="X13" s="178"/>
      <c r="Y13" s="178"/>
    </row>
    <row r="14" spans="2:25" ht="15" thickBot="1" x14ac:dyDescent="0.4">
      <c r="B14" s="52" t="s">
        <v>103</v>
      </c>
      <c r="C14" s="67"/>
      <c r="D14" s="67"/>
      <c r="E14" s="226"/>
      <c r="F14" s="226"/>
      <c r="G14" s="226"/>
      <c r="H14" s="226"/>
      <c r="I14" s="226"/>
      <c r="J14" s="226"/>
      <c r="K14" s="226"/>
      <c r="L14" s="226"/>
      <c r="M14" s="227" t="s">
        <v>108</v>
      </c>
      <c r="N14" s="227"/>
      <c r="O14" s="227"/>
      <c r="P14" s="56" t="str">
        <f>IF(OR(ISBLANK(E14)),"",VLOOKUP(E14,AH159:AI162,2,FALSE))</f>
        <v/>
      </c>
      <c r="Q14" s="178"/>
      <c r="R14" s="178"/>
      <c r="S14" s="178"/>
      <c r="T14" s="178"/>
      <c r="U14" s="178"/>
      <c r="V14" s="178"/>
      <c r="W14" s="178"/>
      <c r="X14" s="178"/>
      <c r="Y14" s="178"/>
    </row>
    <row r="15" spans="2:25" ht="15" thickBot="1" x14ac:dyDescent="0.4">
      <c r="B15" s="241" t="s">
        <v>125</v>
      </c>
      <c r="C15" s="242"/>
      <c r="D15" s="242"/>
      <c r="E15" s="242"/>
      <c r="F15" s="242"/>
      <c r="G15" s="242"/>
      <c r="H15" s="242"/>
      <c r="I15" s="242"/>
      <c r="J15" s="242"/>
      <c r="K15" s="242"/>
      <c r="L15" s="242"/>
      <c r="M15" s="242"/>
      <c r="N15" s="242"/>
      <c r="O15" s="242"/>
      <c r="P15" s="96"/>
      <c r="Q15" s="178"/>
      <c r="R15" s="181"/>
      <c r="S15" s="178"/>
      <c r="T15" s="178"/>
      <c r="U15" s="178"/>
      <c r="V15" s="178"/>
      <c r="W15" s="178"/>
      <c r="X15" s="178"/>
      <c r="Y15" s="178"/>
    </row>
    <row r="16" spans="2:25" ht="15" thickBot="1" x14ac:dyDescent="0.4">
      <c r="B16" s="52" t="s">
        <v>124</v>
      </c>
      <c r="C16" s="54"/>
      <c r="D16" s="54"/>
      <c r="E16" s="54"/>
      <c r="F16" s="97"/>
      <c r="G16" s="72"/>
      <c r="H16" s="73"/>
      <c r="I16" s="73"/>
      <c r="J16" s="74"/>
      <c r="K16" s="74"/>
      <c r="L16" s="75"/>
      <c r="M16" s="52" t="s">
        <v>109</v>
      </c>
      <c r="N16" s="53"/>
      <c r="O16" s="54"/>
      <c r="P16" s="39"/>
      <c r="Q16" s="178"/>
      <c r="R16" s="181"/>
      <c r="S16" s="178"/>
      <c r="T16" s="178"/>
      <c r="U16" s="178"/>
      <c r="V16" s="178"/>
      <c r="W16" s="178"/>
      <c r="X16" s="178"/>
      <c r="Y16" s="178"/>
    </row>
    <row r="17" spans="2:64" ht="34.5" customHeight="1" x14ac:dyDescent="0.35">
      <c r="B17" s="68"/>
      <c r="C17" s="69"/>
      <c r="D17" s="69"/>
      <c r="G17" s="70"/>
      <c r="H17" s="70"/>
      <c r="I17" s="70"/>
      <c r="J17" s="70"/>
      <c r="K17" s="70"/>
      <c r="L17" s="70"/>
      <c r="M17" s="71"/>
      <c r="N17" s="71"/>
      <c r="O17" s="71"/>
      <c r="P17" s="76"/>
      <c r="Q17" s="178"/>
      <c r="R17" s="181"/>
      <c r="S17" s="178"/>
      <c r="T17" s="178"/>
      <c r="U17" s="178"/>
      <c r="V17" s="178"/>
      <c r="W17" s="178"/>
      <c r="X17" s="178"/>
      <c r="Y17" s="178"/>
      <c r="AU17" s="147" t="s">
        <v>132</v>
      </c>
      <c r="AV17" s="148" t="s">
        <v>142</v>
      </c>
      <c r="BL17" s="149" t="str">
        <f>IF($P$15="Yes",IF(E24&lt;=$P$16,0, ($AM$158/((-37.75347*LN($P$16))+194.87))-($AM$158/((-37.75347*LN(E24))+194.87))),"NOT PA5 ONE OPERATION")</f>
        <v>NOT PA5 ONE OPERATION</v>
      </c>
    </row>
    <row r="18" spans="2:64" ht="34.5" customHeight="1" x14ac:dyDescent="0.35">
      <c r="B18" s="78" t="str">
        <f>IF(P15="No",IF(P14="PA1","A =",IF(P14="PA3","A=","")),IF(P15="Yes","A=",""))</f>
        <v/>
      </c>
      <c r="C18" s="254" t="str">
        <f>IF(P15="No",IF(P14="PA1",ROUND(1267.2*((I10/9)+(I9*AI153/150)),2),IF(P14="PA3",ROUND(1267.2*((I10/9)+(I9*AI153/150)),2),"")),IF(P15="Yes",ROUND(1267.2*((I10/9)+(I9*AI153/150)),2),""))</f>
        <v/>
      </c>
      <c r="D18" s="254"/>
      <c r="E18" s="79"/>
      <c r="F18" s="80"/>
      <c r="G18" s="70"/>
      <c r="H18" s="70"/>
      <c r="I18" s="70"/>
      <c r="J18" s="70"/>
      <c r="K18" s="70"/>
      <c r="L18" s="70"/>
      <c r="M18" s="71"/>
      <c r="N18" s="71"/>
      <c r="O18" s="71"/>
      <c r="P18" s="76"/>
      <c r="Q18" s="178"/>
      <c r="R18" s="178"/>
      <c r="S18" s="178"/>
      <c r="T18" s="178"/>
      <c r="U18" s="178"/>
      <c r="V18" s="178"/>
      <c r="W18" s="178"/>
      <c r="X18" s="178"/>
      <c r="Y18" s="178"/>
      <c r="AU18" s="147" t="s">
        <v>136</v>
      </c>
      <c r="AV18" s="148" t="s">
        <v>141</v>
      </c>
      <c r="BL18" s="147" t="str">
        <f>IF($P$14="PA1",IF(E24&lt;$P$16,0,IF(E24&gt;170,_xlfn.CONCAT("-$",ROUND($C$18,2)," or CA"),($C$18/((-37.75347*LN($P$16))+194.87))-($C$18/((-37.75347*LN(E24))+194.87)))),"NOT PA1")</f>
        <v>NOT PA1</v>
      </c>
    </row>
    <row r="19" spans="2:64" ht="48.75" customHeight="1" thickBot="1" x14ac:dyDescent="0.4">
      <c r="B19" s="81"/>
      <c r="C19" s="82"/>
      <c r="D19" s="80"/>
      <c r="E19" s="70"/>
      <c r="F19" s="70"/>
      <c r="G19" s="70"/>
      <c r="J19" s="83"/>
      <c r="K19" s="83"/>
      <c r="L19" s="70"/>
      <c r="M19" s="71"/>
      <c r="N19" s="71"/>
      <c r="O19" s="71"/>
      <c r="P19" s="76"/>
      <c r="Q19" s="178"/>
      <c r="R19" s="181"/>
      <c r="S19" s="178"/>
      <c r="T19" s="178"/>
      <c r="U19" s="178"/>
      <c r="V19" s="178"/>
      <c r="W19" s="178"/>
      <c r="X19" s="178"/>
      <c r="Y19" s="178"/>
      <c r="AU19" s="147" t="s">
        <v>135</v>
      </c>
      <c r="AV19" s="148" t="s">
        <v>140</v>
      </c>
      <c r="BL19" s="147" t="str">
        <f>IF($P$14="PA2",IF(E24&lt;=120,0,IF(E24&gt;170,"Max Neg. Pay/CA",((E24-120)*-5))),"NOT PA2")</f>
        <v>NOT PA2</v>
      </c>
    </row>
    <row r="20" spans="2:64" ht="15" thickBot="1" x14ac:dyDescent="0.4">
      <c r="B20" s="224" t="s">
        <v>143</v>
      </c>
      <c r="C20" s="225"/>
      <c r="D20" s="225"/>
      <c r="E20" s="243"/>
      <c r="F20" s="243"/>
      <c r="G20" s="243"/>
      <c r="H20" s="243"/>
      <c r="I20" s="243"/>
      <c r="J20" s="243"/>
      <c r="K20" s="244"/>
      <c r="L20" s="84" t="s">
        <v>152</v>
      </c>
      <c r="M20" s="84"/>
      <c r="N20" s="84"/>
      <c r="O20" s="84"/>
      <c r="P20" s="172"/>
      <c r="Q20" s="178"/>
      <c r="R20" s="178"/>
      <c r="S20" s="178"/>
      <c r="T20" s="178"/>
      <c r="U20" s="178"/>
      <c r="V20" s="178"/>
      <c r="W20" s="178"/>
      <c r="X20" s="178"/>
      <c r="Y20" s="178"/>
      <c r="AU20" s="147" t="s">
        <v>134</v>
      </c>
      <c r="AV20" s="150" t="s">
        <v>139</v>
      </c>
      <c r="AW20" s="151"/>
      <c r="AX20" s="151"/>
      <c r="AY20" s="151"/>
      <c r="BL20" s="147" t="str">
        <f>IF($P$14="PA3",IF(E24&lt;=120,0,IF(E24&gt;170,_xlfn.CONCAT("-$",C18," or CA"),($C$18/((-37.75347*LN($P$16))+194.87))-($C$18/((-37.75347*LN(E24))+194.87)))),"NOT PA3")</f>
        <v>NOT PA3</v>
      </c>
    </row>
    <row r="21" spans="2:64" ht="15" thickBot="1" x14ac:dyDescent="0.4">
      <c r="B21" s="239" t="s">
        <v>145</v>
      </c>
      <c r="C21" s="240"/>
      <c r="D21" s="240"/>
      <c r="E21" s="240"/>
      <c r="F21" s="240"/>
      <c r="G21" s="240"/>
      <c r="H21" s="240"/>
      <c r="I21" s="236">
        <f>IF(SUM(F24:F56)+SUM(K24:K56)+SUM(P24:P56)=0,0,SUMIF(F24:F56,"&lt;0")+SUMIF(K24:K56,"&lt;0")+SUMIF(P24:P56,"&lt;0")-P20)</f>
        <v>0</v>
      </c>
      <c r="J21" s="236"/>
      <c r="K21" s="237" t="s">
        <v>147</v>
      </c>
      <c r="L21" s="238"/>
      <c r="M21" s="238"/>
      <c r="N21" s="238"/>
      <c r="O21" s="238"/>
      <c r="P21" s="85">
        <f>COUNTIF(F24:F56,"*CA*")+COUNTIF(K24:K56,"*CA*")+COUNTIF(P24:P56,"*CA*")</f>
        <v>0</v>
      </c>
      <c r="Q21" s="178"/>
      <c r="R21" s="178"/>
      <c r="S21" s="178"/>
      <c r="T21" s="178"/>
      <c r="U21" s="178"/>
      <c r="V21" s="178"/>
      <c r="W21" s="178"/>
      <c r="X21" s="178"/>
      <c r="Y21" s="178"/>
      <c r="AU21" s="147" t="s">
        <v>133</v>
      </c>
      <c r="AV21" s="152" t="s">
        <v>138</v>
      </c>
      <c r="AW21" s="151"/>
      <c r="AX21" s="151"/>
      <c r="AY21" s="151"/>
      <c r="BL21" s="147" t="str">
        <f>IF($P$14="PA4",IF(E24&lt;=$P$16,0,IF(E24&gt;$AT$147,"Max Neg. Pay/CA",((E24-$P$16)*(-1.25)))),"NOT PA4")</f>
        <v>NOT PA4</v>
      </c>
    </row>
    <row r="22" spans="2:64" ht="25.5" customHeight="1" thickBot="1" x14ac:dyDescent="0.4">
      <c r="B22" s="228" t="s">
        <v>153</v>
      </c>
      <c r="C22" s="229"/>
      <c r="D22" s="229"/>
      <c r="E22" s="229"/>
      <c r="F22" s="229"/>
      <c r="G22" s="230"/>
      <c r="H22" s="230"/>
      <c r="I22" s="230"/>
      <c r="J22" s="230"/>
      <c r="K22" s="230"/>
      <c r="L22" s="230"/>
      <c r="M22" s="230"/>
      <c r="N22" s="230"/>
      <c r="O22" s="230"/>
      <c r="P22" s="231"/>
      <c r="T22" s="178"/>
      <c r="U22" s="178"/>
      <c r="V22" s="178"/>
      <c r="W22" s="178"/>
      <c r="X22" s="178"/>
      <c r="Y22" s="178"/>
      <c r="AU22" s="147" t="s">
        <v>137</v>
      </c>
      <c r="AV22" s="153" t="s">
        <v>146</v>
      </c>
      <c r="AW22" s="151"/>
      <c r="AX22" s="151"/>
      <c r="AY22" s="151"/>
    </row>
    <row r="23" spans="2:64" ht="15" thickBot="1" x14ac:dyDescent="0.4">
      <c r="B23" s="86" t="s">
        <v>118</v>
      </c>
      <c r="C23" s="87" t="s">
        <v>128</v>
      </c>
      <c r="D23" s="87" t="s">
        <v>129</v>
      </c>
      <c r="E23" s="88" t="s">
        <v>131</v>
      </c>
      <c r="F23" s="89" t="s">
        <v>88</v>
      </c>
      <c r="G23" s="86" t="s">
        <v>118</v>
      </c>
      <c r="H23" s="87" t="s">
        <v>128</v>
      </c>
      <c r="I23" s="87" t="s">
        <v>130</v>
      </c>
      <c r="J23" s="90" t="s">
        <v>131</v>
      </c>
      <c r="K23" s="91" t="s">
        <v>88</v>
      </c>
      <c r="L23" s="86" t="s">
        <v>118</v>
      </c>
      <c r="M23" s="87" t="s">
        <v>128</v>
      </c>
      <c r="N23" s="87" t="s">
        <v>129</v>
      </c>
      <c r="O23" s="90" t="s">
        <v>131</v>
      </c>
      <c r="P23" s="91" t="s">
        <v>88</v>
      </c>
      <c r="T23" s="182"/>
      <c r="U23" s="175"/>
      <c r="V23" s="175">
        <v>101.366</v>
      </c>
      <c r="W23" s="175"/>
      <c r="X23" s="178"/>
      <c r="Y23" s="178"/>
    </row>
    <row r="24" spans="2:64" x14ac:dyDescent="0.35">
      <c r="B24" s="41"/>
      <c r="C24" s="44"/>
      <c r="D24" s="44"/>
      <c r="E24" s="42"/>
      <c r="F24" s="92"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43"/>
      <c r="H24" s="44"/>
      <c r="I24" s="44"/>
      <c r="J24" s="42"/>
      <c r="K24" s="93" t="str">
        <f>IF(OR(ISBLANK($I$9),ISBLANK($I$10),ISBLANK($I$11),ISBLANK($P$14),ISBLANK($P$15),ISBLANK($P$16),ISBLANK($F$16),ISBLANK(G24),ISBLANK(H24),ISBLANK(I24),ISBLANK(J24)),"",IF($P$15="Yes",IF(J24&lt;=$P$16,0, ROUND(($AM$158/((-37.75347*LN($P$16))+194.87))-($AM$158/((-37.75347*LN(J24))+194.87)),2)),IF($P$14="PA1",IF(J24&lt;$P$16,0,IF(J24&gt;170,_xlfn.CONCAT("-$",ROUND($C$18,2),"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43"/>
      <c r="M24" s="44"/>
      <c r="N24" s="44"/>
      <c r="O24" s="42"/>
      <c r="P24" s="93" t="str">
        <f>IF(OR(ISBLANK($I$9),ISBLANK($I$10),ISBLANK($I$11),ISBLANK($P$14),ISBLANK($P$15),ISBLANK($P$16),ISBLANK($F$16),ISBLANK(L24),ISBLANK(M24),ISBLANK(N24),ISBLANK(O24)),"",IF($P$15="Yes",IF(O24&lt;=$P$16,0, ROUND(($AM$158/((-37.75347*LN($P$16))+194.87))-($AM$158/((-37.75347*LN(O24))+194.87)),2)),IF($P$14="PA1",IF(O24&lt;$P$16,0,IF(O24&gt;170,_xlfn.CONCAT("-$",ROUND($C$18,2),"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108" t="str">
        <f>IF(OR(ISBLANK(C24),ISBLANK(D24)),"", IF((D24-C24)&lt;&gt;0.01,"Error: Lot Size is reported in lengths not equivalent to 0.01 mile",""))</f>
        <v/>
      </c>
      <c r="R24" s="108" t="str">
        <f>IF(OR(ISBLANK(H24),ISBLANK(I24)),"", IF((I24-H24)&lt;&gt;0.01,"Error: Lot Size is not reported in 0.01 mile lengths",""))</f>
        <v/>
      </c>
      <c r="S24" s="108" t="str">
        <f>IF(OR(ISBLANK(M24),ISBLANK(N24)),"", IF((N24-M24)&lt;&gt;0.01,"Error: Lot Size is not reported in 0.01 mile lengths",""))</f>
        <v/>
      </c>
      <c r="T24" s="175"/>
      <c r="U24" s="175"/>
      <c r="V24" s="175">
        <f>ROUND(V23,0)</f>
        <v>101</v>
      </c>
      <c r="W24" s="175"/>
      <c r="X24" s="178"/>
      <c r="Y24" s="178"/>
    </row>
    <row r="25" spans="2:64" x14ac:dyDescent="0.35">
      <c r="B25" s="98"/>
      <c r="C25" s="99"/>
      <c r="D25" s="99"/>
      <c r="E25" s="100"/>
      <c r="F25" s="94" t="str">
        <f t="shared" ref="F25:F56" si="0">IF(OR(ISBLANK($I$9),ISBLANK($I$10),ISBLANK($I$11),ISBLANK($P$14),ISBLANK($P$15),ISBLANK($P$16),ISBLANK($F$16),ISBLANK(B25),ISBLANK(C25),ISBLANK(D25),ISBLANK(E25)),"",IF($P$15="Yes",IF(E25&lt;=$P$16,0, ROUND(($AM$158/((-37.75347*LN($P$16))+194.87))-($AM$158/((-37.75347*LN(E25))+194.87)),2)),IF($P$14="PA1",IF(E25&lt;$P$16,0,IF(E25&gt;170,_xlfn.CONCAT("-$",ROUND($C$18,2),"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101"/>
      <c r="H25" s="99"/>
      <c r="I25" s="99"/>
      <c r="J25" s="100"/>
      <c r="K25" s="95" t="str">
        <f t="shared" ref="K25:K56" si="1">IF(OR(ISBLANK($I$9),ISBLANK($I$10),ISBLANK($I$11),ISBLANK($P$14),ISBLANK($P$15),ISBLANK($P$16),ISBLANK($F$16),ISBLANK(G25),ISBLANK(H25),ISBLANK(I25),ISBLANK(J25)),"",IF($P$15="Yes",IF(J25&lt;=$P$16,0, ROUND(($AM$158/((-37.75347*LN($P$16))+194.87))-($AM$158/((-37.75347*LN(J25))+194.87)),2)),IF($P$14="PA1",IF(J25&lt;$P$16,0,IF(J25&gt;170,_xlfn.CONCAT("-$",ROUND($C$18,2),"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101"/>
      <c r="M25" s="99"/>
      <c r="N25" s="99"/>
      <c r="O25" s="100"/>
      <c r="P25" s="95" t="str">
        <f t="shared" ref="P25:P56" si="2">IF(OR(ISBLANK($I$9),ISBLANK($I$10),ISBLANK($I$11),ISBLANK($P$14),ISBLANK($P$15),ISBLANK($P$16),ISBLANK($F$16),ISBLANK(L25),ISBLANK(M25),ISBLANK(N25),ISBLANK(O25)),"",IF($P$15="Yes",IF(O25&lt;=$P$16,0, ROUND(($AM$158/((-37.75347*LN($P$16))+194.87))-($AM$158/((-37.75347*LN(O25))+194.87)),2)),IF($P$14="PA1",IF(O25&lt;$P$16,0,IF(O25&gt;170,_xlfn.CONCAT("-$",ROUND($C$18,2),"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108" t="str">
        <f t="shared" ref="Q25:Q56" si="3">IF(OR(ISBLANK(C25),ISBLANK(D25)),"", IF((D25-C25)&lt;&gt;0.01,"Error: Lot Size is not reported in 0.01 mile lengths",""))</f>
        <v/>
      </c>
      <c r="R25" s="108" t="str">
        <f t="shared" ref="R25:R56" si="4">IF(OR(ISBLANK(H25),ISBLANK(I25)),"", IF((I25-H25)&lt;&gt;0.01,"Error: Lot Size is not reported in 0.01 mile lengths",""))</f>
        <v/>
      </c>
      <c r="S25" s="108" t="str">
        <f t="shared" ref="S25:S56" si="5">IF(OR(ISBLANK(M25),ISBLANK(N25)),"", IF((N25-M25)&lt;&gt;0.01,"Error: Lot Size is not reported in 0.01 mile lengths",""))</f>
        <v/>
      </c>
      <c r="T25" s="177"/>
      <c r="U25" s="176"/>
      <c r="V25" s="177"/>
      <c r="W25" s="177"/>
      <c r="X25" s="178"/>
      <c r="Y25" s="178"/>
      <c r="AU25" s="147" t="s">
        <v>179</v>
      </c>
    </row>
    <row r="26" spans="2:64" x14ac:dyDescent="0.35">
      <c r="B26" s="98"/>
      <c r="C26" s="99"/>
      <c r="D26" s="99"/>
      <c r="E26" s="100"/>
      <c r="F26" s="94" t="str">
        <f t="shared" si="0"/>
        <v/>
      </c>
      <c r="G26" s="101"/>
      <c r="H26" s="99"/>
      <c r="I26" s="99"/>
      <c r="J26" s="100"/>
      <c r="K26" s="95" t="str">
        <f t="shared" si="1"/>
        <v/>
      </c>
      <c r="L26" s="101"/>
      <c r="M26" s="99"/>
      <c r="N26" s="99"/>
      <c r="O26" s="100"/>
      <c r="P26" s="95" t="str">
        <f t="shared" si="2"/>
        <v/>
      </c>
      <c r="Q26" s="108" t="str">
        <f t="shared" si="3"/>
        <v/>
      </c>
      <c r="R26" s="108" t="str">
        <f t="shared" si="4"/>
        <v/>
      </c>
      <c r="S26" s="108" t="str">
        <f t="shared" si="5"/>
        <v/>
      </c>
      <c r="T26" s="178"/>
      <c r="U26" s="178"/>
      <c r="V26" s="178"/>
      <c r="W26" s="183"/>
      <c r="X26" s="183"/>
      <c r="Y26" s="178"/>
      <c r="AU26" s="147"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5">
      <c r="B27" s="98"/>
      <c r="C27" s="99"/>
      <c r="D27" s="99"/>
      <c r="E27" s="100"/>
      <c r="F27" s="94" t="str">
        <f t="shared" si="0"/>
        <v/>
      </c>
      <c r="G27" s="101"/>
      <c r="H27" s="99"/>
      <c r="I27" s="99"/>
      <c r="J27" s="100"/>
      <c r="K27" s="95" t="str">
        <f t="shared" si="1"/>
        <v/>
      </c>
      <c r="L27" s="101"/>
      <c r="M27" s="99"/>
      <c r="N27" s="99"/>
      <c r="O27" s="100"/>
      <c r="P27" s="95" t="str">
        <f t="shared" si="2"/>
        <v/>
      </c>
      <c r="Q27" s="108" t="str">
        <f t="shared" si="3"/>
        <v/>
      </c>
      <c r="R27" s="108" t="str">
        <f t="shared" si="4"/>
        <v/>
      </c>
      <c r="S27" s="108" t="str">
        <f t="shared" si="5"/>
        <v/>
      </c>
      <c r="T27" s="178"/>
      <c r="U27" s="178"/>
      <c r="V27" s="178"/>
      <c r="W27" s="184"/>
      <c r="X27" s="178"/>
      <c r="Y27" s="178"/>
      <c r="AU27" s="154" t="s">
        <v>148</v>
      </c>
    </row>
    <row r="28" spans="2:64" x14ac:dyDescent="0.35">
      <c r="B28" s="98"/>
      <c r="C28" s="99"/>
      <c r="D28" s="99"/>
      <c r="E28" s="100"/>
      <c r="F28" s="94" t="str">
        <f t="shared" si="0"/>
        <v/>
      </c>
      <c r="G28" s="101"/>
      <c r="H28" s="99"/>
      <c r="I28" s="99"/>
      <c r="J28" s="100"/>
      <c r="K28" s="95" t="str">
        <f t="shared" si="1"/>
        <v/>
      </c>
      <c r="L28" s="101"/>
      <c r="M28" s="99"/>
      <c r="N28" s="99"/>
      <c r="O28" s="100"/>
      <c r="P28" s="95" t="str">
        <f t="shared" si="2"/>
        <v/>
      </c>
      <c r="Q28" s="108" t="str">
        <f t="shared" si="3"/>
        <v/>
      </c>
      <c r="R28" s="108" t="str">
        <f t="shared" si="4"/>
        <v/>
      </c>
      <c r="S28" s="108" t="str">
        <f t="shared" si="5"/>
        <v/>
      </c>
      <c r="T28" s="178"/>
      <c r="U28" s="178"/>
      <c r="V28" s="178"/>
      <c r="W28" s="183"/>
      <c r="X28" s="178"/>
      <c r="Y28" s="178"/>
    </row>
    <row r="29" spans="2:64" x14ac:dyDescent="0.35">
      <c r="B29" s="98"/>
      <c r="C29" s="99"/>
      <c r="D29" s="99"/>
      <c r="E29" s="100"/>
      <c r="F29" s="94" t="str">
        <f t="shared" si="0"/>
        <v/>
      </c>
      <c r="G29" s="101"/>
      <c r="H29" s="99"/>
      <c r="I29" s="99"/>
      <c r="J29" s="100"/>
      <c r="K29" s="95" t="str">
        <f t="shared" si="1"/>
        <v/>
      </c>
      <c r="L29" s="101"/>
      <c r="M29" s="99"/>
      <c r="N29" s="99"/>
      <c r="O29" s="100"/>
      <c r="P29" s="95" t="str">
        <f t="shared" si="2"/>
        <v/>
      </c>
      <c r="Q29" s="108" t="str">
        <f t="shared" si="3"/>
        <v/>
      </c>
      <c r="R29" s="108" t="str">
        <f t="shared" si="4"/>
        <v/>
      </c>
      <c r="S29" s="108" t="str">
        <f t="shared" si="5"/>
        <v/>
      </c>
      <c r="T29" s="178"/>
      <c r="U29" s="179"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78"/>
      <c r="W29" s="178" t="str">
        <f>IF(P14="PA4","something","")</f>
        <v/>
      </c>
      <c r="X29" s="183"/>
      <c r="Y29" s="178"/>
      <c r="AA29" s="148"/>
    </row>
    <row r="30" spans="2:64" x14ac:dyDescent="0.35">
      <c r="B30" s="98"/>
      <c r="C30" s="99"/>
      <c r="D30" s="99"/>
      <c r="E30" s="100"/>
      <c r="F30" s="94" t="str">
        <f t="shared" si="0"/>
        <v/>
      </c>
      <c r="G30" s="101"/>
      <c r="H30" s="99"/>
      <c r="I30" s="99"/>
      <c r="J30" s="100"/>
      <c r="K30" s="95" t="str">
        <f t="shared" si="1"/>
        <v/>
      </c>
      <c r="L30" s="101"/>
      <c r="M30" s="99"/>
      <c r="N30" s="99"/>
      <c r="O30" s="100"/>
      <c r="P30" s="95" t="str">
        <f t="shared" si="2"/>
        <v/>
      </c>
      <c r="Q30" s="108" t="str">
        <f t="shared" si="3"/>
        <v/>
      </c>
      <c r="R30" s="108" t="str">
        <f t="shared" si="4"/>
        <v/>
      </c>
      <c r="S30" s="108" t="str">
        <f t="shared" si="5"/>
        <v/>
      </c>
      <c r="T30" s="178"/>
      <c r="U30" s="178"/>
      <c r="V30" s="178"/>
      <c r="W30" s="181"/>
      <c r="X30" s="178"/>
      <c r="Y30" s="178"/>
    </row>
    <row r="31" spans="2:64" x14ac:dyDescent="0.35">
      <c r="B31" s="98"/>
      <c r="C31" s="99"/>
      <c r="D31" s="99"/>
      <c r="E31" s="100"/>
      <c r="F31" s="94" t="str">
        <f t="shared" si="0"/>
        <v/>
      </c>
      <c r="G31" s="101"/>
      <c r="H31" s="99"/>
      <c r="I31" s="99"/>
      <c r="J31" s="100"/>
      <c r="K31" s="95" t="str">
        <f t="shared" si="1"/>
        <v/>
      </c>
      <c r="L31" s="101"/>
      <c r="M31" s="99"/>
      <c r="N31" s="99"/>
      <c r="O31" s="100"/>
      <c r="P31" s="95" t="str">
        <f t="shared" si="2"/>
        <v/>
      </c>
      <c r="Q31" s="108" t="str">
        <f t="shared" si="3"/>
        <v/>
      </c>
      <c r="R31" s="108" t="str">
        <f t="shared" si="4"/>
        <v/>
      </c>
      <c r="S31" s="108" t="str">
        <f t="shared" si="5"/>
        <v/>
      </c>
      <c r="T31" s="178"/>
      <c r="U31" s="178"/>
      <c r="V31" s="178"/>
      <c r="W31" s="178"/>
      <c r="X31" s="178"/>
      <c r="Y31" s="183"/>
      <c r="Z31" s="155"/>
    </row>
    <row r="32" spans="2:64" x14ac:dyDescent="0.35">
      <c r="B32" s="98"/>
      <c r="C32" s="99"/>
      <c r="D32" s="99"/>
      <c r="E32" s="100"/>
      <c r="F32" s="94" t="str">
        <f t="shared" si="0"/>
        <v/>
      </c>
      <c r="G32" s="101"/>
      <c r="H32" s="99"/>
      <c r="I32" s="99"/>
      <c r="J32" s="100"/>
      <c r="K32" s="95" t="str">
        <f t="shared" si="1"/>
        <v/>
      </c>
      <c r="L32" s="101"/>
      <c r="M32" s="99"/>
      <c r="N32" s="99"/>
      <c r="O32" s="100"/>
      <c r="P32" s="95" t="str">
        <f t="shared" si="2"/>
        <v/>
      </c>
      <c r="Q32" s="108" t="str">
        <f t="shared" si="3"/>
        <v/>
      </c>
      <c r="R32" s="108" t="str">
        <f t="shared" si="4"/>
        <v/>
      </c>
      <c r="S32" s="108" t="str">
        <f t="shared" si="5"/>
        <v/>
      </c>
      <c r="T32" s="178"/>
      <c r="U32" s="178"/>
      <c r="V32" s="178"/>
      <c r="W32" s="178"/>
      <c r="X32" s="178"/>
      <c r="Y32" s="178"/>
      <c r="AA32" s="148"/>
    </row>
    <row r="33" spans="2:25" x14ac:dyDescent="0.35">
      <c r="B33" s="98"/>
      <c r="C33" s="99"/>
      <c r="D33" s="99"/>
      <c r="E33" s="100"/>
      <c r="F33" s="94" t="str">
        <f t="shared" si="0"/>
        <v/>
      </c>
      <c r="G33" s="101"/>
      <c r="H33" s="99"/>
      <c r="I33" s="99"/>
      <c r="J33" s="100"/>
      <c r="K33" s="95" t="str">
        <f t="shared" si="1"/>
        <v/>
      </c>
      <c r="L33" s="101"/>
      <c r="M33" s="99"/>
      <c r="N33" s="99"/>
      <c r="O33" s="100"/>
      <c r="P33" s="95" t="str">
        <f t="shared" si="2"/>
        <v/>
      </c>
      <c r="Q33" s="108" t="str">
        <f t="shared" si="3"/>
        <v/>
      </c>
      <c r="R33" s="108" t="str">
        <f t="shared" si="4"/>
        <v/>
      </c>
      <c r="S33" s="108" t="str">
        <f t="shared" si="5"/>
        <v/>
      </c>
      <c r="T33" s="178"/>
      <c r="U33" s="178"/>
      <c r="V33" s="178"/>
      <c r="W33" s="185"/>
      <c r="X33" s="178"/>
      <c r="Y33" s="178"/>
    </row>
    <row r="34" spans="2:25" x14ac:dyDescent="0.35">
      <c r="B34" s="98"/>
      <c r="C34" s="99"/>
      <c r="D34" s="99"/>
      <c r="E34" s="100"/>
      <c r="F34" s="94" t="str">
        <f t="shared" si="0"/>
        <v/>
      </c>
      <c r="G34" s="101"/>
      <c r="H34" s="99"/>
      <c r="I34" s="99"/>
      <c r="J34" s="100"/>
      <c r="K34" s="95" t="str">
        <f t="shared" si="1"/>
        <v/>
      </c>
      <c r="L34" s="101"/>
      <c r="M34" s="99"/>
      <c r="N34" s="99"/>
      <c r="O34" s="100"/>
      <c r="P34" s="95" t="str">
        <f t="shared" si="2"/>
        <v/>
      </c>
      <c r="Q34" s="108" t="str">
        <f t="shared" si="3"/>
        <v/>
      </c>
      <c r="R34" s="108" t="str">
        <f t="shared" si="4"/>
        <v/>
      </c>
      <c r="S34" s="108" t="str">
        <f t="shared" si="5"/>
        <v/>
      </c>
      <c r="T34" s="178"/>
      <c r="U34" s="178"/>
      <c r="V34" s="178"/>
      <c r="W34" s="178"/>
      <c r="X34" s="178"/>
      <c r="Y34" s="178"/>
    </row>
    <row r="35" spans="2:25" x14ac:dyDescent="0.35">
      <c r="B35" s="98"/>
      <c r="C35" s="99"/>
      <c r="D35" s="99"/>
      <c r="E35" s="100"/>
      <c r="F35" s="94" t="str">
        <f t="shared" si="0"/>
        <v/>
      </c>
      <c r="G35" s="101"/>
      <c r="H35" s="99"/>
      <c r="I35" s="99"/>
      <c r="J35" s="100"/>
      <c r="K35" s="95" t="str">
        <f t="shared" si="1"/>
        <v/>
      </c>
      <c r="L35" s="101"/>
      <c r="M35" s="99"/>
      <c r="N35" s="99"/>
      <c r="O35" s="100"/>
      <c r="P35" s="95" t="str">
        <f t="shared" si="2"/>
        <v/>
      </c>
      <c r="Q35" s="108" t="str">
        <f t="shared" si="3"/>
        <v/>
      </c>
      <c r="R35" s="108" t="str">
        <f t="shared" si="4"/>
        <v/>
      </c>
      <c r="S35" s="108" t="str">
        <f t="shared" si="5"/>
        <v/>
      </c>
      <c r="T35" s="178"/>
      <c r="U35" s="178"/>
      <c r="V35" s="178"/>
      <c r="W35" s="178"/>
      <c r="X35" s="178"/>
      <c r="Y35" s="178"/>
    </row>
    <row r="36" spans="2:25" x14ac:dyDescent="0.35">
      <c r="B36" s="98"/>
      <c r="C36" s="99"/>
      <c r="D36" s="99"/>
      <c r="E36" s="100"/>
      <c r="F36" s="94" t="str">
        <f t="shared" si="0"/>
        <v/>
      </c>
      <c r="G36" s="101"/>
      <c r="H36" s="99"/>
      <c r="I36" s="99"/>
      <c r="J36" s="100"/>
      <c r="K36" s="95" t="str">
        <f t="shared" si="1"/>
        <v/>
      </c>
      <c r="L36" s="101"/>
      <c r="M36" s="99"/>
      <c r="N36" s="99"/>
      <c r="O36" s="100"/>
      <c r="P36" s="95" t="str">
        <f t="shared" si="2"/>
        <v/>
      </c>
      <c r="Q36" s="108" t="str">
        <f t="shared" si="3"/>
        <v/>
      </c>
      <c r="R36" s="108" t="str">
        <f t="shared" si="4"/>
        <v/>
      </c>
      <c r="S36" s="108" t="str">
        <f t="shared" si="5"/>
        <v/>
      </c>
      <c r="T36" s="178"/>
      <c r="U36" s="178"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78"/>
      <c r="W36" s="178"/>
      <c r="X36" s="178"/>
      <c r="Y36" s="178"/>
    </row>
    <row r="37" spans="2:25" x14ac:dyDescent="0.35">
      <c r="B37" s="98"/>
      <c r="C37" s="99"/>
      <c r="D37" s="99"/>
      <c r="E37" s="100"/>
      <c r="F37" s="94" t="str">
        <f t="shared" si="0"/>
        <v/>
      </c>
      <c r="G37" s="101"/>
      <c r="H37" s="99"/>
      <c r="I37" s="99"/>
      <c r="J37" s="100"/>
      <c r="K37" s="95" t="str">
        <f t="shared" si="1"/>
        <v/>
      </c>
      <c r="L37" s="101"/>
      <c r="M37" s="99"/>
      <c r="N37" s="99"/>
      <c r="O37" s="100"/>
      <c r="P37" s="95" t="str">
        <f t="shared" si="2"/>
        <v/>
      </c>
      <c r="Q37" s="108" t="str">
        <f t="shared" si="3"/>
        <v/>
      </c>
      <c r="R37" s="108" t="str">
        <f t="shared" si="4"/>
        <v/>
      </c>
      <c r="S37" s="108" t="str">
        <f t="shared" si="5"/>
        <v/>
      </c>
      <c r="T37" s="178"/>
      <c r="U37" s="178"/>
      <c r="V37" s="178"/>
      <c r="W37" s="178"/>
      <c r="X37" s="178"/>
      <c r="Y37" s="178"/>
    </row>
    <row r="38" spans="2:25" x14ac:dyDescent="0.35">
      <c r="B38" s="98"/>
      <c r="C38" s="99"/>
      <c r="D38" s="99"/>
      <c r="E38" s="100"/>
      <c r="F38" s="94" t="str">
        <f t="shared" si="0"/>
        <v/>
      </c>
      <c r="G38" s="101"/>
      <c r="H38" s="99"/>
      <c r="I38" s="99"/>
      <c r="J38" s="100"/>
      <c r="K38" s="95" t="str">
        <f t="shared" si="1"/>
        <v/>
      </c>
      <c r="L38" s="101"/>
      <c r="M38" s="99"/>
      <c r="N38" s="99"/>
      <c r="O38" s="100"/>
      <c r="P38" s="95" t="str">
        <f t="shared" si="2"/>
        <v/>
      </c>
      <c r="Q38" s="108" t="str">
        <f t="shared" si="3"/>
        <v/>
      </c>
      <c r="R38" s="108" t="str">
        <f t="shared" si="4"/>
        <v/>
      </c>
      <c r="S38" s="108" t="str">
        <f t="shared" si="5"/>
        <v/>
      </c>
      <c r="T38" s="178"/>
      <c r="U38" s="178"/>
      <c r="V38" s="178"/>
      <c r="W38" s="178"/>
      <c r="X38" s="178"/>
      <c r="Y38" s="178"/>
    </row>
    <row r="39" spans="2:25" x14ac:dyDescent="0.35">
      <c r="B39" s="98"/>
      <c r="C39" s="99"/>
      <c r="D39" s="99"/>
      <c r="E39" s="100"/>
      <c r="F39" s="94" t="str">
        <f t="shared" si="0"/>
        <v/>
      </c>
      <c r="G39" s="101"/>
      <c r="H39" s="99"/>
      <c r="I39" s="99"/>
      <c r="J39" s="100"/>
      <c r="K39" s="95" t="str">
        <f t="shared" si="1"/>
        <v/>
      </c>
      <c r="L39" s="101"/>
      <c r="M39" s="99"/>
      <c r="N39" s="99"/>
      <c r="O39" s="100"/>
      <c r="P39" s="95" t="str">
        <f t="shared" si="2"/>
        <v/>
      </c>
      <c r="Q39" s="108" t="str">
        <f t="shared" si="3"/>
        <v/>
      </c>
      <c r="R39" s="108" t="str">
        <f t="shared" si="4"/>
        <v/>
      </c>
      <c r="S39" s="108" t="str">
        <f t="shared" si="5"/>
        <v/>
      </c>
      <c r="T39" s="178"/>
      <c r="U39" s="178"/>
      <c r="V39" s="178"/>
      <c r="W39" s="178"/>
      <c r="X39" s="178"/>
      <c r="Y39" s="178"/>
    </row>
    <row r="40" spans="2:25" x14ac:dyDescent="0.35">
      <c r="B40" s="98"/>
      <c r="C40" s="99"/>
      <c r="D40" s="99"/>
      <c r="E40" s="100"/>
      <c r="F40" s="94" t="str">
        <f t="shared" si="0"/>
        <v/>
      </c>
      <c r="G40" s="101"/>
      <c r="H40" s="99"/>
      <c r="I40" s="99"/>
      <c r="J40" s="100"/>
      <c r="K40" s="95" t="str">
        <f t="shared" si="1"/>
        <v/>
      </c>
      <c r="L40" s="101"/>
      <c r="M40" s="99"/>
      <c r="N40" s="99"/>
      <c r="O40" s="100"/>
      <c r="P40" s="95" t="str">
        <f t="shared" si="2"/>
        <v/>
      </c>
      <c r="Q40" s="108" t="str">
        <f t="shared" si="3"/>
        <v/>
      </c>
      <c r="R40" s="108" t="str">
        <f t="shared" si="4"/>
        <v/>
      </c>
      <c r="S40" s="108" t="str">
        <f t="shared" si="5"/>
        <v/>
      </c>
      <c r="T40" s="178"/>
      <c r="U40" s="178"/>
      <c r="V40" s="178"/>
      <c r="W40" s="178"/>
      <c r="X40" s="178"/>
      <c r="Y40" s="178"/>
    </row>
    <row r="41" spans="2:25" x14ac:dyDescent="0.35">
      <c r="B41" s="98"/>
      <c r="C41" s="99"/>
      <c r="D41" s="99"/>
      <c r="E41" s="100"/>
      <c r="F41" s="94" t="str">
        <f t="shared" si="0"/>
        <v/>
      </c>
      <c r="G41" s="101"/>
      <c r="H41" s="99"/>
      <c r="I41" s="99"/>
      <c r="J41" s="100"/>
      <c r="K41" s="95" t="str">
        <f t="shared" si="1"/>
        <v/>
      </c>
      <c r="L41" s="101"/>
      <c r="M41" s="99"/>
      <c r="N41" s="99"/>
      <c r="O41" s="100"/>
      <c r="P41" s="95" t="str">
        <f t="shared" si="2"/>
        <v/>
      </c>
      <c r="Q41" s="108" t="str">
        <f t="shared" si="3"/>
        <v/>
      </c>
      <c r="R41" s="108" t="str">
        <f t="shared" si="4"/>
        <v/>
      </c>
      <c r="S41" s="108" t="str">
        <f t="shared" si="5"/>
        <v/>
      </c>
      <c r="T41" s="178"/>
      <c r="U41" s="178"/>
      <c r="V41" s="178"/>
      <c r="W41" s="178"/>
      <c r="X41" s="178"/>
      <c r="Y41" s="178"/>
    </row>
    <row r="42" spans="2:25" x14ac:dyDescent="0.35">
      <c r="B42" s="98"/>
      <c r="C42" s="99"/>
      <c r="D42" s="99"/>
      <c r="E42" s="100"/>
      <c r="F42" s="94" t="str">
        <f t="shared" si="0"/>
        <v/>
      </c>
      <c r="G42" s="101"/>
      <c r="H42" s="99"/>
      <c r="I42" s="99"/>
      <c r="J42" s="100"/>
      <c r="K42" s="95" t="str">
        <f t="shared" si="1"/>
        <v/>
      </c>
      <c r="L42" s="101"/>
      <c r="M42" s="99"/>
      <c r="N42" s="99"/>
      <c r="O42" s="100"/>
      <c r="P42" s="95" t="str">
        <f t="shared" si="2"/>
        <v/>
      </c>
      <c r="Q42" s="108" t="str">
        <f t="shared" si="3"/>
        <v/>
      </c>
      <c r="R42" s="108" t="str">
        <f t="shared" si="4"/>
        <v/>
      </c>
      <c r="S42" s="108" t="str">
        <f t="shared" si="5"/>
        <v/>
      </c>
      <c r="T42" s="178"/>
      <c r="U42" s="178"/>
      <c r="V42" s="178"/>
      <c r="W42" s="178"/>
      <c r="X42" s="178"/>
      <c r="Y42" s="178"/>
    </row>
    <row r="43" spans="2:25" x14ac:dyDescent="0.35">
      <c r="B43" s="98"/>
      <c r="C43" s="99"/>
      <c r="D43" s="99"/>
      <c r="E43" s="100"/>
      <c r="F43" s="94" t="str">
        <f t="shared" si="0"/>
        <v/>
      </c>
      <c r="G43" s="101"/>
      <c r="H43" s="99"/>
      <c r="I43" s="99"/>
      <c r="J43" s="100"/>
      <c r="K43" s="95" t="str">
        <f t="shared" si="1"/>
        <v/>
      </c>
      <c r="L43" s="101"/>
      <c r="M43" s="99"/>
      <c r="N43" s="99"/>
      <c r="O43" s="100"/>
      <c r="P43" s="95" t="str">
        <f t="shared" si="2"/>
        <v/>
      </c>
      <c r="Q43" s="108" t="str">
        <f t="shared" si="3"/>
        <v/>
      </c>
      <c r="R43" s="108" t="str">
        <f t="shared" si="4"/>
        <v/>
      </c>
      <c r="S43" s="108" t="str">
        <f t="shared" si="5"/>
        <v/>
      </c>
      <c r="T43" s="178"/>
      <c r="U43" s="178"/>
      <c r="V43" s="178"/>
      <c r="W43" s="178"/>
      <c r="X43" s="178"/>
      <c r="Y43" s="178"/>
    </row>
    <row r="44" spans="2:25" x14ac:dyDescent="0.35">
      <c r="B44" s="98"/>
      <c r="C44" s="99"/>
      <c r="D44" s="99"/>
      <c r="E44" s="100"/>
      <c r="F44" s="94" t="str">
        <f t="shared" si="0"/>
        <v/>
      </c>
      <c r="G44" s="101"/>
      <c r="H44" s="99"/>
      <c r="I44" s="99"/>
      <c r="J44" s="100"/>
      <c r="K44" s="95" t="str">
        <f t="shared" si="1"/>
        <v/>
      </c>
      <c r="L44" s="101"/>
      <c r="M44" s="99"/>
      <c r="N44" s="99"/>
      <c r="O44" s="100"/>
      <c r="P44" s="95" t="str">
        <f t="shared" si="2"/>
        <v/>
      </c>
      <c r="Q44" s="108" t="str">
        <f t="shared" si="3"/>
        <v/>
      </c>
      <c r="R44" s="108" t="str">
        <f t="shared" si="4"/>
        <v/>
      </c>
      <c r="S44" s="108" t="str">
        <f t="shared" si="5"/>
        <v/>
      </c>
      <c r="T44" s="178"/>
      <c r="U44" s="178"/>
      <c r="V44" s="178"/>
      <c r="W44" s="178"/>
      <c r="X44" s="178"/>
      <c r="Y44" s="178"/>
    </row>
    <row r="45" spans="2:25" x14ac:dyDescent="0.35">
      <c r="B45" s="98"/>
      <c r="C45" s="99"/>
      <c r="D45" s="99"/>
      <c r="E45" s="100"/>
      <c r="F45" s="94" t="str">
        <f t="shared" si="0"/>
        <v/>
      </c>
      <c r="G45" s="101"/>
      <c r="H45" s="99"/>
      <c r="I45" s="99"/>
      <c r="J45" s="100"/>
      <c r="K45" s="95" t="str">
        <f t="shared" si="1"/>
        <v/>
      </c>
      <c r="L45" s="101"/>
      <c r="M45" s="99"/>
      <c r="N45" s="99"/>
      <c r="O45" s="100"/>
      <c r="P45" s="95" t="str">
        <f t="shared" si="2"/>
        <v/>
      </c>
      <c r="Q45" s="108" t="str">
        <f t="shared" si="3"/>
        <v/>
      </c>
      <c r="R45" s="108" t="str">
        <f t="shared" si="4"/>
        <v/>
      </c>
      <c r="S45" s="108" t="str">
        <f t="shared" si="5"/>
        <v/>
      </c>
      <c r="T45" s="178"/>
      <c r="U45" s="178"/>
      <c r="V45" s="178"/>
      <c r="W45" s="178"/>
      <c r="X45" s="178"/>
      <c r="Y45" s="178"/>
    </row>
    <row r="46" spans="2:25" x14ac:dyDescent="0.35">
      <c r="B46" s="98"/>
      <c r="C46" s="99"/>
      <c r="D46" s="99"/>
      <c r="E46" s="100"/>
      <c r="F46" s="94" t="str">
        <f t="shared" si="0"/>
        <v/>
      </c>
      <c r="G46" s="101"/>
      <c r="H46" s="99"/>
      <c r="I46" s="99"/>
      <c r="J46" s="100"/>
      <c r="K46" s="95" t="str">
        <f t="shared" si="1"/>
        <v/>
      </c>
      <c r="L46" s="101"/>
      <c r="M46" s="99"/>
      <c r="N46" s="99"/>
      <c r="O46" s="100"/>
      <c r="P46" s="95" t="str">
        <f t="shared" si="2"/>
        <v/>
      </c>
      <c r="Q46" s="108" t="str">
        <f t="shared" si="3"/>
        <v/>
      </c>
      <c r="R46" s="108" t="str">
        <f t="shared" si="4"/>
        <v/>
      </c>
      <c r="S46" s="108" t="str">
        <f t="shared" si="5"/>
        <v/>
      </c>
      <c r="T46" s="178"/>
      <c r="U46" s="178"/>
      <c r="V46" s="178"/>
      <c r="W46" s="178"/>
      <c r="X46" s="178"/>
      <c r="Y46" s="178"/>
    </row>
    <row r="47" spans="2:25" x14ac:dyDescent="0.35">
      <c r="B47" s="98"/>
      <c r="C47" s="99"/>
      <c r="D47" s="99"/>
      <c r="E47" s="100"/>
      <c r="F47" s="94" t="str">
        <f t="shared" si="0"/>
        <v/>
      </c>
      <c r="G47" s="101"/>
      <c r="H47" s="99"/>
      <c r="I47" s="99"/>
      <c r="J47" s="100"/>
      <c r="K47" s="95" t="str">
        <f t="shared" si="1"/>
        <v/>
      </c>
      <c r="L47" s="101"/>
      <c r="M47" s="99"/>
      <c r="N47" s="99"/>
      <c r="O47" s="100"/>
      <c r="P47" s="95" t="str">
        <f t="shared" si="2"/>
        <v/>
      </c>
      <c r="Q47" s="108" t="str">
        <f t="shared" si="3"/>
        <v/>
      </c>
      <c r="R47" s="108" t="str">
        <f t="shared" si="4"/>
        <v/>
      </c>
      <c r="S47" s="108" t="str">
        <f t="shared" si="5"/>
        <v/>
      </c>
      <c r="T47" s="178"/>
      <c r="U47" s="178"/>
      <c r="V47" s="178"/>
      <c r="W47" s="178"/>
      <c r="X47" s="178"/>
      <c r="Y47" s="178"/>
    </row>
    <row r="48" spans="2:25" x14ac:dyDescent="0.35">
      <c r="B48" s="98"/>
      <c r="C48" s="99"/>
      <c r="D48" s="99"/>
      <c r="E48" s="100"/>
      <c r="F48" s="94" t="str">
        <f t="shared" si="0"/>
        <v/>
      </c>
      <c r="G48" s="101"/>
      <c r="H48" s="99"/>
      <c r="I48" s="99"/>
      <c r="J48" s="100"/>
      <c r="K48" s="95" t="str">
        <f t="shared" si="1"/>
        <v/>
      </c>
      <c r="L48" s="101"/>
      <c r="M48" s="99"/>
      <c r="N48" s="99"/>
      <c r="O48" s="100"/>
      <c r="P48" s="95" t="str">
        <f t="shared" si="2"/>
        <v/>
      </c>
      <c r="Q48" s="108" t="str">
        <f t="shared" si="3"/>
        <v/>
      </c>
      <c r="R48" s="108" t="str">
        <f t="shared" si="4"/>
        <v/>
      </c>
      <c r="S48" s="108" t="str">
        <f t="shared" si="5"/>
        <v/>
      </c>
      <c r="T48" s="178"/>
      <c r="U48" s="178"/>
      <c r="V48" s="178"/>
      <c r="W48" s="178"/>
      <c r="X48" s="178"/>
      <c r="Y48" s="178"/>
    </row>
    <row r="49" spans="2:25" x14ac:dyDescent="0.35">
      <c r="B49" s="98"/>
      <c r="C49" s="99"/>
      <c r="D49" s="99"/>
      <c r="E49" s="100"/>
      <c r="F49" s="94" t="str">
        <f t="shared" si="0"/>
        <v/>
      </c>
      <c r="G49" s="101"/>
      <c r="H49" s="99"/>
      <c r="I49" s="99"/>
      <c r="J49" s="100"/>
      <c r="K49" s="95" t="str">
        <f t="shared" si="1"/>
        <v/>
      </c>
      <c r="L49" s="101"/>
      <c r="M49" s="99"/>
      <c r="N49" s="99"/>
      <c r="O49" s="100"/>
      <c r="P49" s="95" t="str">
        <f t="shared" si="2"/>
        <v/>
      </c>
      <c r="Q49" s="108" t="str">
        <f t="shared" si="3"/>
        <v/>
      </c>
      <c r="R49" s="108" t="str">
        <f t="shared" si="4"/>
        <v/>
      </c>
      <c r="S49" s="108" t="str">
        <f t="shared" si="5"/>
        <v/>
      </c>
      <c r="T49" s="178"/>
      <c r="U49" s="178"/>
      <c r="V49" s="178"/>
      <c r="W49" s="178"/>
      <c r="X49" s="178"/>
      <c r="Y49" s="178"/>
    </row>
    <row r="50" spans="2:25" x14ac:dyDescent="0.35">
      <c r="B50" s="98"/>
      <c r="C50" s="99"/>
      <c r="D50" s="99"/>
      <c r="E50" s="100"/>
      <c r="F50" s="94" t="str">
        <f t="shared" si="0"/>
        <v/>
      </c>
      <c r="G50" s="101"/>
      <c r="H50" s="99"/>
      <c r="I50" s="99"/>
      <c r="J50" s="100"/>
      <c r="K50" s="95" t="str">
        <f t="shared" si="1"/>
        <v/>
      </c>
      <c r="L50" s="101"/>
      <c r="M50" s="99"/>
      <c r="N50" s="99"/>
      <c r="O50" s="100"/>
      <c r="P50" s="95" t="str">
        <f t="shared" si="2"/>
        <v/>
      </c>
      <c r="Q50" s="108" t="str">
        <f t="shared" si="3"/>
        <v/>
      </c>
      <c r="R50" s="108" t="str">
        <f t="shared" si="4"/>
        <v/>
      </c>
      <c r="S50" s="108" t="str">
        <f t="shared" si="5"/>
        <v/>
      </c>
      <c r="T50" s="178"/>
      <c r="U50" s="178"/>
      <c r="V50" s="178"/>
      <c r="W50" s="178"/>
      <c r="X50" s="178"/>
      <c r="Y50" s="178"/>
    </row>
    <row r="51" spans="2:25" x14ac:dyDescent="0.35">
      <c r="B51" s="98"/>
      <c r="C51" s="99"/>
      <c r="D51" s="99"/>
      <c r="E51" s="100"/>
      <c r="F51" s="94" t="str">
        <f t="shared" si="0"/>
        <v/>
      </c>
      <c r="G51" s="101"/>
      <c r="H51" s="99"/>
      <c r="I51" s="99"/>
      <c r="J51" s="100"/>
      <c r="K51" s="95" t="str">
        <f t="shared" si="1"/>
        <v/>
      </c>
      <c r="L51" s="101"/>
      <c r="M51" s="99"/>
      <c r="N51" s="99"/>
      <c r="O51" s="100"/>
      <c r="P51" s="95" t="str">
        <f t="shared" si="2"/>
        <v/>
      </c>
      <c r="Q51" s="108" t="str">
        <f t="shared" si="3"/>
        <v/>
      </c>
      <c r="R51" s="108" t="str">
        <f t="shared" si="4"/>
        <v/>
      </c>
      <c r="S51" s="108" t="str">
        <f t="shared" si="5"/>
        <v/>
      </c>
      <c r="T51" s="178"/>
      <c r="U51" s="178"/>
      <c r="V51" s="178"/>
      <c r="W51" s="178"/>
      <c r="X51" s="178"/>
      <c r="Y51" s="178"/>
    </row>
    <row r="52" spans="2:25" x14ac:dyDescent="0.35">
      <c r="B52" s="98"/>
      <c r="C52" s="99"/>
      <c r="D52" s="99"/>
      <c r="E52" s="100"/>
      <c r="F52" s="94" t="str">
        <f t="shared" si="0"/>
        <v/>
      </c>
      <c r="G52" s="101"/>
      <c r="H52" s="99"/>
      <c r="I52" s="99"/>
      <c r="J52" s="100"/>
      <c r="K52" s="95" t="str">
        <f t="shared" si="1"/>
        <v/>
      </c>
      <c r="L52" s="101"/>
      <c r="M52" s="99"/>
      <c r="N52" s="99"/>
      <c r="O52" s="100"/>
      <c r="P52" s="95" t="str">
        <f t="shared" si="2"/>
        <v/>
      </c>
      <c r="Q52" s="108" t="str">
        <f t="shared" si="3"/>
        <v/>
      </c>
      <c r="R52" s="108" t="str">
        <f t="shared" si="4"/>
        <v/>
      </c>
      <c r="S52" s="108" t="str">
        <f t="shared" si="5"/>
        <v/>
      </c>
      <c r="T52" s="178"/>
      <c r="U52" s="178"/>
      <c r="V52" s="178"/>
      <c r="W52" s="178"/>
      <c r="X52" s="178"/>
      <c r="Y52" s="178"/>
    </row>
    <row r="53" spans="2:25" x14ac:dyDescent="0.35">
      <c r="B53" s="98"/>
      <c r="C53" s="99"/>
      <c r="D53" s="99"/>
      <c r="E53" s="100"/>
      <c r="F53" s="94" t="str">
        <f t="shared" si="0"/>
        <v/>
      </c>
      <c r="G53" s="101"/>
      <c r="H53" s="99"/>
      <c r="I53" s="99"/>
      <c r="J53" s="100"/>
      <c r="K53" s="95" t="str">
        <f t="shared" si="1"/>
        <v/>
      </c>
      <c r="L53" s="101"/>
      <c r="M53" s="99"/>
      <c r="N53" s="99"/>
      <c r="O53" s="100"/>
      <c r="P53" s="95" t="str">
        <f t="shared" si="2"/>
        <v/>
      </c>
      <c r="Q53" s="108" t="str">
        <f t="shared" si="3"/>
        <v/>
      </c>
      <c r="R53" s="108" t="str">
        <f t="shared" si="4"/>
        <v/>
      </c>
      <c r="S53" s="108" t="str">
        <f t="shared" si="5"/>
        <v/>
      </c>
      <c r="T53" s="178"/>
      <c r="U53" s="178"/>
      <c r="V53" s="178"/>
      <c r="W53" s="178"/>
      <c r="X53" s="178"/>
      <c r="Y53" s="178"/>
    </row>
    <row r="54" spans="2:25" x14ac:dyDescent="0.35">
      <c r="B54" s="98"/>
      <c r="C54" s="99"/>
      <c r="D54" s="99"/>
      <c r="E54" s="100"/>
      <c r="F54" s="94" t="str">
        <f t="shared" si="0"/>
        <v/>
      </c>
      <c r="G54" s="101"/>
      <c r="H54" s="99"/>
      <c r="I54" s="99"/>
      <c r="J54" s="100"/>
      <c r="K54" s="95" t="str">
        <f t="shared" si="1"/>
        <v/>
      </c>
      <c r="L54" s="101"/>
      <c r="M54" s="99"/>
      <c r="N54" s="99"/>
      <c r="O54" s="100"/>
      <c r="P54" s="95" t="str">
        <f t="shared" si="2"/>
        <v/>
      </c>
      <c r="Q54" s="108" t="str">
        <f t="shared" si="3"/>
        <v/>
      </c>
      <c r="R54" s="108" t="str">
        <f t="shared" si="4"/>
        <v/>
      </c>
      <c r="S54" s="108" t="str">
        <f t="shared" si="5"/>
        <v/>
      </c>
      <c r="T54" s="178"/>
      <c r="U54" s="178"/>
      <c r="V54" s="178"/>
      <c r="W54" s="178"/>
      <c r="X54" s="178"/>
      <c r="Y54" s="178"/>
    </row>
    <row r="55" spans="2:25" x14ac:dyDescent="0.35">
      <c r="B55" s="98"/>
      <c r="C55" s="99"/>
      <c r="D55" s="99"/>
      <c r="E55" s="100"/>
      <c r="F55" s="94" t="str">
        <f t="shared" si="0"/>
        <v/>
      </c>
      <c r="G55" s="101"/>
      <c r="H55" s="99"/>
      <c r="I55" s="99"/>
      <c r="J55" s="100"/>
      <c r="K55" s="95" t="str">
        <f t="shared" si="1"/>
        <v/>
      </c>
      <c r="L55" s="101"/>
      <c r="M55" s="99"/>
      <c r="N55" s="99"/>
      <c r="O55" s="100"/>
      <c r="P55" s="95" t="str">
        <f t="shared" si="2"/>
        <v/>
      </c>
      <c r="Q55" s="108" t="str">
        <f t="shared" si="3"/>
        <v/>
      </c>
      <c r="R55" s="108" t="str">
        <f t="shared" si="4"/>
        <v/>
      </c>
      <c r="S55" s="108" t="str">
        <f t="shared" si="5"/>
        <v/>
      </c>
      <c r="T55" s="178"/>
      <c r="U55" s="178"/>
      <c r="V55" s="178"/>
      <c r="W55" s="178"/>
      <c r="X55" s="178"/>
      <c r="Y55" s="178"/>
    </row>
    <row r="56" spans="2:25" ht="15" thickBot="1" x14ac:dyDescent="0.4">
      <c r="B56" s="102"/>
      <c r="C56" s="103"/>
      <c r="D56" s="103"/>
      <c r="E56" s="104"/>
      <c r="F56" s="105" t="str">
        <f t="shared" si="0"/>
        <v/>
      </c>
      <c r="G56" s="106"/>
      <c r="H56" s="103"/>
      <c r="I56" s="103"/>
      <c r="J56" s="104"/>
      <c r="K56" s="107" t="str">
        <f t="shared" si="1"/>
        <v/>
      </c>
      <c r="L56" s="106"/>
      <c r="M56" s="103"/>
      <c r="N56" s="103"/>
      <c r="O56" s="104"/>
      <c r="P56" s="107" t="str">
        <f t="shared" si="2"/>
        <v/>
      </c>
      <c r="Q56" s="108" t="str">
        <f t="shared" si="3"/>
        <v/>
      </c>
      <c r="R56" s="108" t="str">
        <f t="shared" si="4"/>
        <v/>
      </c>
      <c r="S56" s="108" t="str">
        <f t="shared" si="5"/>
        <v/>
      </c>
      <c r="T56" s="178"/>
      <c r="U56" s="178"/>
      <c r="V56" s="178"/>
      <c r="W56" s="178"/>
      <c r="X56" s="178"/>
      <c r="Y56" s="178"/>
    </row>
    <row r="57" spans="2:25" ht="15" thickBot="1" x14ac:dyDescent="0.4">
      <c r="B57" s="110" t="s">
        <v>156</v>
      </c>
      <c r="C57" s="111"/>
      <c r="D57" s="245" t="str">
        <f>IF(OR(ISBLANK(B24),ISBLANK(C24),ISBLANK(D24),ISBLANK(E24)),"",ROUND(AVERAGE(E24:E56,J24:J56,O24:O56),0))</f>
        <v/>
      </c>
      <c r="E57" s="245"/>
      <c r="F57" s="246"/>
      <c r="G57" s="221" t="s">
        <v>154</v>
      </c>
      <c r="H57" s="222"/>
      <c r="I57" s="222"/>
      <c r="J57" s="222"/>
      <c r="K57" s="173" t="str">
        <f>IF(OR(ISBLANK(B24),ISBLANK(C24),ISBLANK(D24),ISBLANK(E24),ISBLANK(P16)),"",COUNTIF(E24:E56,"&gt;"&amp;P16)+COUNTIF(J24:J56,"&gt;"&amp;P16)+COUNTIF(O24:O56,"&gt;"&amp;P16))</f>
        <v/>
      </c>
      <c r="L57" s="221" t="s">
        <v>155</v>
      </c>
      <c r="M57" s="222"/>
      <c r="N57" s="222"/>
      <c r="O57" s="222"/>
      <c r="P57" s="174" t="str">
        <f>IF(OR(ISBLANK(B24),ISBLANK(C24),ISBLANK(D24),ISBLANK(E24),ISBLANK(P16)),"",COUNTIF(E24:E56,"&lt;="&amp;P16)+COUNTIF(J24:J56,"&lt;="&amp;P16)+COUNTIF(O24:O56,"&lt;="&amp;P16))</f>
        <v/>
      </c>
      <c r="Q57" s="108"/>
      <c r="R57" s="108"/>
      <c r="S57" s="108"/>
      <c r="T57" s="178"/>
      <c r="U57" s="178"/>
      <c r="V57" s="178"/>
      <c r="W57" s="178"/>
      <c r="X57" s="178"/>
      <c r="Y57" s="178"/>
    </row>
    <row r="58" spans="2:25" x14ac:dyDescent="0.35">
      <c r="T58" s="178"/>
      <c r="U58" s="178"/>
      <c r="V58" s="178"/>
      <c r="W58" s="178"/>
      <c r="X58" s="178"/>
      <c r="Y58" s="178"/>
    </row>
    <row r="59" spans="2:25" x14ac:dyDescent="0.35">
      <c r="R59" s="109"/>
      <c r="T59" s="178"/>
      <c r="U59" s="178"/>
      <c r="V59" s="178"/>
      <c r="W59" s="178"/>
      <c r="X59" s="178"/>
      <c r="Y59" s="178"/>
    </row>
    <row r="60" spans="2:25" x14ac:dyDescent="0.35">
      <c r="T60" s="178"/>
      <c r="U60" s="178"/>
      <c r="V60" s="178"/>
      <c r="W60" s="178"/>
      <c r="X60" s="178"/>
      <c r="Y60" s="178"/>
    </row>
    <row r="61" spans="2:25" x14ac:dyDescent="0.35">
      <c r="T61" s="178"/>
      <c r="U61" s="178"/>
      <c r="V61" s="178"/>
      <c r="W61" s="178"/>
      <c r="X61" s="178"/>
      <c r="Y61" s="178"/>
    </row>
    <row r="62" spans="2:25" x14ac:dyDescent="0.35">
      <c r="T62" s="178"/>
      <c r="U62" s="178"/>
      <c r="V62" s="178"/>
      <c r="W62" s="178"/>
      <c r="X62" s="178"/>
      <c r="Y62" s="178"/>
    </row>
    <row r="63" spans="2:25" x14ac:dyDescent="0.35">
      <c r="T63" s="178"/>
      <c r="U63" s="178"/>
      <c r="V63" s="178"/>
      <c r="W63" s="178"/>
      <c r="X63" s="178"/>
      <c r="Y63" s="178"/>
    </row>
    <row r="64" spans="2:25" x14ac:dyDescent="0.35">
      <c r="T64" s="178"/>
      <c r="U64" s="178"/>
      <c r="V64" s="178"/>
      <c r="W64" s="178"/>
      <c r="X64" s="178"/>
      <c r="Y64" s="178"/>
    </row>
    <row r="65" spans="20:25" x14ac:dyDescent="0.35">
      <c r="T65" s="178"/>
      <c r="U65" s="178"/>
      <c r="V65" s="178"/>
      <c r="W65" s="178"/>
      <c r="X65" s="178"/>
      <c r="Y65" s="178"/>
    </row>
    <row r="66" spans="20:25" x14ac:dyDescent="0.35">
      <c r="T66" s="178"/>
      <c r="U66" s="178"/>
      <c r="V66" s="178"/>
      <c r="W66" s="178"/>
      <c r="X66" s="178"/>
      <c r="Y66" s="178"/>
    </row>
    <row r="67" spans="20:25" x14ac:dyDescent="0.35">
      <c r="T67" s="178"/>
      <c r="U67" s="178"/>
      <c r="V67" s="178"/>
      <c r="W67" s="178"/>
      <c r="X67" s="178"/>
      <c r="Y67" s="178"/>
    </row>
    <row r="68" spans="20:25" x14ac:dyDescent="0.35">
      <c r="T68" s="178"/>
      <c r="U68" s="178"/>
      <c r="V68" s="178"/>
      <c r="W68" s="178"/>
      <c r="X68" s="178"/>
      <c r="Y68" s="178"/>
    </row>
    <row r="144" ht="15" thickBot="1" x14ac:dyDescent="0.4"/>
    <row r="145" spans="34:46" ht="15.5" thickTop="1" thickBot="1" x14ac:dyDescent="0.4">
      <c r="AI145" s="223" t="s">
        <v>90</v>
      </c>
      <c r="AJ145" s="223"/>
    </row>
    <row r="146" spans="34:46" ht="15" thickBot="1" x14ac:dyDescent="0.4">
      <c r="AI146" s="156" t="s">
        <v>91</v>
      </c>
      <c r="AJ146" s="157" t="s">
        <v>92</v>
      </c>
    </row>
    <row r="147" spans="34:46" x14ac:dyDescent="0.35">
      <c r="AI147" s="158" t="s">
        <v>93</v>
      </c>
      <c r="AJ147" s="159">
        <v>60</v>
      </c>
      <c r="AS147" s="147" t="str">
        <f>IF($P$14="PA4",$P$16+80,"NOT PA4")</f>
        <v>NOT PA4</v>
      </c>
      <c r="AT147" s="147" t="str">
        <f>IF(P14="PA4",IF($AS$147&gt;=$AS$148,$AS$147,$AS$148),"NOT PA4")</f>
        <v>NOT PA4</v>
      </c>
    </row>
    <row r="148" spans="34:46" x14ac:dyDescent="0.35">
      <c r="AI148" s="158" t="s">
        <v>94</v>
      </c>
      <c r="AJ148" s="159">
        <v>70</v>
      </c>
      <c r="AS148" s="147" t="str">
        <f>IF($P$14="PA4",170,"NOT PA4")</f>
        <v>NOT PA4</v>
      </c>
    </row>
    <row r="149" spans="34:46" x14ac:dyDescent="0.35">
      <c r="AI149" s="158" t="s">
        <v>97</v>
      </c>
      <c r="AJ149" s="159">
        <v>80</v>
      </c>
    </row>
    <row r="150" spans="34:46" ht="15" thickBot="1" x14ac:dyDescent="0.4">
      <c r="AI150" s="160" t="s">
        <v>95</v>
      </c>
      <c r="AJ150" s="161">
        <v>250</v>
      </c>
    </row>
    <row r="151" spans="34:46" ht="15" thickTop="1" x14ac:dyDescent="0.35">
      <c r="AH151" s="162" t="s">
        <v>101</v>
      </c>
      <c r="AI151" s="163" t="e">
        <f>VLOOKUP(D8,AI147:AJ150,2,FALSE)</f>
        <v>#N/A</v>
      </c>
    </row>
    <row r="152" spans="34:46" x14ac:dyDescent="0.35">
      <c r="AH152" s="162" t="s">
        <v>98</v>
      </c>
      <c r="AI152" s="147" t="e">
        <f>IF(I11&gt;=AI151,"No","Yes")</f>
        <v>#N/A</v>
      </c>
    </row>
    <row r="153" spans="34:46" x14ac:dyDescent="0.35">
      <c r="AH153" s="162" t="s">
        <v>102</v>
      </c>
      <c r="AI153" s="163" t="e">
        <f>IF(I11&gt;=AI151,I11,AI151)</f>
        <v>#N/A</v>
      </c>
    </row>
    <row r="155" spans="34:46" x14ac:dyDescent="0.35">
      <c r="AH155" s="162" t="s">
        <v>27</v>
      </c>
    </row>
    <row r="156" spans="34:46" x14ac:dyDescent="0.35">
      <c r="AH156" s="162" t="s">
        <v>28</v>
      </c>
    </row>
    <row r="158" spans="34:46" x14ac:dyDescent="0.35">
      <c r="AM158" s="155" t="e">
        <f>ROUND(1267.2*((I10/9)+(I9*AI153/150)),2)</f>
        <v>#N/A</v>
      </c>
    </row>
    <row r="159" spans="34:46" x14ac:dyDescent="0.35">
      <c r="AH159" s="164" t="s">
        <v>18</v>
      </c>
      <c r="AI159" s="147" t="s">
        <v>104</v>
      </c>
    </row>
    <row r="160" spans="34:46" x14ac:dyDescent="0.35">
      <c r="AH160" s="164" t="s">
        <v>19</v>
      </c>
      <c r="AI160" s="147" t="s">
        <v>105</v>
      </c>
      <c r="AO160" s="147" t="str">
        <f>IF(P15="Yes","PAEfive",IF(P14="PA1","PAEone",IF(P14="PA2","PAEtwo",IF(P14="PA3","PAEthree",IF(P14="PA4","PAEfour","PAEempty")))))</f>
        <v>PAEempty</v>
      </c>
      <c r="AP160" s="147" t="str">
        <f>IF(P15="Yes","Afive",IF(P14="PA1","Aone",IF(P14="PA2","Atwo",IF(P14="PA3","Athree",IF(P14="PA4","Afour","")))))</f>
        <v/>
      </c>
    </row>
    <row r="161" spans="34:46" x14ac:dyDescent="0.35">
      <c r="AH161" s="164" t="s">
        <v>20</v>
      </c>
      <c r="AI161" s="147" t="s">
        <v>106</v>
      </c>
    </row>
    <row r="162" spans="34:46" x14ac:dyDescent="0.35">
      <c r="AH162" s="164" t="s">
        <v>21</v>
      </c>
      <c r="AI162" s="147" t="s">
        <v>107</v>
      </c>
      <c r="AP162" s="147" t="s">
        <v>150</v>
      </c>
    </row>
    <row r="163" spans="34:46" ht="55" customHeight="1" x14ac:dyDescent="0.35">
      <c r="AP163" s="147" t="s">
        <v>110</v>
      </c>
    </row>
    <row r="164" spans="34:46" ht="45" customHeight="1" x14ac:dyDescent="0.35">
      <c r="AP164" s="147" t="s">
        <v>112</v>
      </c>
    </row>
    <row r="165" spans="34:46" ht="47.5" customHeight="1" x14ac:dyDescent="0.35">
      <c r="AL165" s="147" t="s">
        <v>111</v>
      </c>
      <c r="AP165" s="147" t="s">
        <v>113</v>
      </c>
    </row>
    <row r="166" spans="34:46" ht="51.65" customHeight="1" x14ac:dyDescent="0.35">
      <c r="AL166" s="147" t="s">
        <v>115</v>
      </c>
      <c r="AP166" s="147" t="s">
        <v>114</v>
      </c>
    </row>
    <row r="167" spans="34:46" ht="45" customHeight="1" x14ac:dyDescent="0.35">
      <c r="AL167" s="147" t="s">
        <v>116</v>
      </c>
      <c r="AP167" s="147" t="s">
        <v>126</v>
      </c>
    </row>
    <row r="168" spans="34:46" x14ac:dyDescent="0.35">
      <c r="AL168" s="147" t="s">
        <v>117</v>
      </c>
    </row>
    <row r="169" spans="34:46" ht="47.5" customHeight="1" x14ac:dyDescent="0.35">
      <c r="AL169" s="147" t="s">
        <v>127</v>
      </c>
      <c r="AS169" s="165" t="str">
        <f>IF(P15="Yes","payequationfive",IF(P14="PA1","payequationone",IF(P14="PA2","payequationtwo",IF(P14="PA3","payequationthree",IF(P14="PA4","payequationfour","")))))</f>
        <v/>
      </c>
    </row>
    <row r="170" spans="34:46" x14ac:dyDescent="0.35">
      <c r="AS170" s="165"/>
    </row>
    <row r="171" spans="34:46" ht="54" customHeight="1" x14ac:dyDescent="0.35">
      <c r="AS171" s="165" t="s">
        <v>119</v>
      </c>
      <c r="AT171" s="166"/>
    </row>
    <row r="172" spans="34:46" ht="54" customHeight="1" x14ac:dyDescent="0.35">
      <c r="AS172" s="165" t="s">
        <v>120</v>
      </c>
    </row>
    <row r="173" spans="34:46" ht="54" customHeight="1" x14ac:dyDescent="0.35">
      <c r="AS173" s="165" t="s">
        <v>121</v>
      </c>
    </row>
    <row r="174" spans="34:46" ht="54" customHeight="1" x14ac:dyDescent="0.35">
      <c r="AS174" s="165" t="s">
        <v>122</v>
      </c>
    </row>
    <row r="175" spans="34:46" ht="54" customHeight="1" x14ac:dyDescent="0.35">
      <c r="AS175" s="165" t="s">
        <v>123</v>
      </c>
    </row>
  </sheetData>
  <sheetProtection algorithmName="SHA-512" hashValue="E0QkyO+3vFniUZkTbwNY39tsEB2pXySyemu+as/YcFWqYARJhCkDR2XHnk7Z6jd3cROaHER0gWU5Q37RIQWGUA==" saltValue="B0lith/VK9iU9b2l2zMBaQ==" spinCount="100000" sheet="1" objects="1" scenarios="1" selectLockedCells="1"/>
  <mergeCells count="32">
    <mergeCell ref="B3:P3"/>
    <mergeCell ref="C4:P4"/>
    <mergeCell ref="C5:F5"/>
    <mergeCell ref="H5:I5"/>
    <mergeCell ref="K5:L5"/>
    <mergeCell ref="N5:P5"/>
    <mergeCell ref="B13:P13"/>
    <mergeCell ref="E6:P6"/>
    <mergeCell ref="B7:C7"/>
    <mergeCell ref="E7:F7"/>
    <mergeCell ref="G7:J7"/>
    <mergeCell ref="K7:L7"/>
    <mergeCell ref="M7:P7"/>
    <mergeCell ref="B8:C8"/>
    <mergeCell ref="D8:P8"/>
    <mergeCell ref="B9:H9"/>
    <mergeCell ref="B10:H10"/>
    <mergeCell ref="B11:H11"/>
    <mergeCell ref="E14:L14"/>
    <mergeCell ref="M14:O14"/>
    <mergeCell ref="B15:O15"/>
    <mergeCell ref="C18:D18"/>
    <mergeCell ref="B20:D20"/>
    <mergeCell ref="E20:K20"/>
    <mergeCell ref="AI145:AJ145"/>
    <mergeCell ref="B21:H21"/>
    <mergeCell ref="I21:J21"/>
    <mergeCell ref="K21:O21"/>
    <mergeCell ref="B22:P22"/>
    <mergeCell ref="D57:F57"/>
    <mergeCell ref="G57:J57"/>
    <mergeCell ref="L57:O57"/>
  </mergeCells>
  <conditionalFormatting sqref="I21">
    <cfRule type="cellIs" dxfId="47" priority="5" operator="between">
      <formula>0.00001</formula>
      <formula>500000</formula>
    </cfRule>
    <cfRule type="cellIs" dxfId="46" priority="6" operator="between">
      <formula>-0.001</formula>
      <formula>-500000</formula>
    </cfRule>
  </conditionalFormatting>
  <conditionalFormatting sqref="F24:F56 P24:P56 K24:K56 L57">
    <cfRule type="containsText" dxfId="45" priority="2" operator="containsText" text="CA">
      <formula>NOT(ISERROR(SEARCH("CA",F24)))</formula>
    </cfRule>
    <cfRule type="cellIs" dxfId="44" priority="3" operator="between">
      <formula>0</formula>
      <formula>500000</formula>
    </cfRule>
    <cfRule type="cellIs" dxfId="43" priority="4" operator="between">
      <formula>-0.0000000001</formula>
      <formula>-500000</formula>
    </cfRule>
  </conditionalFormatting>
  <conditionalFormatting sqref="P21">
    <cfRule type="cellIs" dxfId="42"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9031A3CF-FF54-4974-BA32-E41B576154C6}"/>
    <dataValidation allowBlank="1" showInputMessage="1" showErrorMessage="1" promptTitle="Instructions" prompt="Please enter your target IRI here._x000a__x000a_You can determine your target IRI on the worksheet titled &quot;Target IRI Lookup Table &amp; Tool&quot;" sqref="E18" xr:uid="{DAB79A96-FD83-466E-80FB-703C5D5016AF}"/>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2038CF2C-F8BE-4110-96AA-C932F2B2D9A8}">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B4AA3588-D43B-4D09-B24D-FE81BA4AB768}">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C8AC8BF3-7505-4D66-A1A9-D2E1641585C5}">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E1E334C5-5CC5-426B-B3BB-A2253C0372E4}">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FF157DD8-12BA-43AB-8EC7-DD7921F37AB4}">
      <formula1>$AH$159:$AH$162</formula1>
    </dataValidation>
    <dataValidation errorStyle="warning" allowBlank="1" showInputMessage="1" sqref="E19" xr:uid="{CC2BE5F8-1D2E-4E4A-A0A3-80B027FE16DC}"/>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755B2BB5-5C0A-42A8-80FE-4E0DAF2403B4}">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8C189-9F92-4C6C-A7AD-15CC45A96B55}">
  <sheetPr>
    <pageSetUpPr fitToPage="1"/>
  </sheetPr>
  <dimension ref="B1:IO175"/>
  <sheetViews>
    <sheetView topLeftCell="A3" zoomScale="85" zoomScaleNormal="85" workbookViewId="0">
      <selection activeCell="C4" sqref="C4:P4"/>
    </sheetView>
  </sheetViews>
  <sheetFormatPr defaultRowHeight="14.5" x14ac:dyDescent="0.35"/>
  <cols>
    <col min="1" max="1" width="9" style="48" customWidth="1"/>
    <col min="2" max="2" width="9.54296875" style="48" customWidth="1"/>
    <col min="3" max="3" width="7.81640625" style="48" customWidth="1"/>
    <col min="4" max="4" width="7.54296875" style="48" customWidth="1"/>
    <col min="5" max="5" width="5.1796875" style="48" customWidth="1"/>
    <col min="6" max="6" width="12.36328125" style="48" customWidth="1"/>
    <col min="7" max="7" width="8.54296875" style="48" customWidth="1"/>
    <col min="8" max="9" width="7.7265625" style="48" customWidth="1"/>
    <col min="10" max="10" width="5.26953125" style="48" customWidth="1"/>
    <col min="11" max="11" width="12.36328125" style="48" customWidth="1"/>
    <col min="12" max="12" width="8.1796875" style="48" bestFit="1" customWidth="1"/>
    <col min="13" max="13" width="7.453125" style="48" customWidth="1"/>
    <col min="14" max="14" width="6.81640625" style="48" customWidth="1"/>
    <col min="15" max="15" width="5.7265625" style="48" customWidth="1"/>
    <col min="16" max="16" width="12.36328125" style="48" customWidth="1"/>
    <col min="17" max="19" width="55.81640625" style="48" customWidth="1"/>
    <col min="20" max="20" width="10.54296875" style="48" customWidth="1"/>
    <col min="21" max="22" width="8.7265625" style="48"/>
    <col min="23" max="23" width="10.36328125" style="48" customWidth="1"/>
    <col min="24" max="25" width="8.7265625" style="48"/>
    <col min="26" max="34" width="8.7265625" style="147"/>
    <col min="35" max="35" width="99.81640625" style="147" customWidth="1"/>
    <col min="36" max="38" width="8.7265625" style="147"/>
    <col min="39" max="39" width="30.453125" style="147" customWidth="1"/>
    <col min="40" max="41" width="8.7265625" style="147"/>
    <col min="42" max="42" width="9.36328125" style="147" bestFit="1" customWidth="1"/>
    <col min="43" max="43" width="70.81640625" style="147" customWidth="1"/>
    <col min="44" max="46" width="8.7265625" style="147"/>
    <col min="47" max="47" width="88.7265625" style="147" customWidth="1"/>
    <col min="48" max="249" width="8.7265625" style="147"/>
    <col min="250" max="16384" width="8.7265625" style="48"/>
  </cols>
  <sheetData>
    <row r="1" spans="2:25" ht="12.65" hidden="1" customHeight="1" x14ac:dyDescent="0.35"/>
    <row r="2" spans="2:25" hidden="1" x14ac:dyDescent="0.35"/>
    <row r="3" spans="2:25" ht="15" thickBot="1" x14ac:dyDescent="0.4">
      <c r="B3" s="259" t="s">
        <v>181</v>
      </c>
      <c r="C3" s="259"/>
      <c r="D3" s="259"/>
      <c r="E3" s="259"/>
      <c r="F3" s="259"/>
      <c r="G3" s="259"/>
      <c r="H3" s="259"/>
      <c r="I3" s="259"/>
      <c r="J3" s="259"/>
      <c r="K3" s="259"/>
      <c r="L3" s="259"/>
      <c r="M3" s="259"/>
      <c r="N3" s="259"/>
      <c r="O3" s="259"/>
      <c r="P3" s="259"/>
      <c r="Q3" s="77"/>
    </row>
    <row r="4" spans="2:25" ht="15" thickBot="1" x14ac:dyDescent="0.4">
      <c r="B4" s="49" t="s">
        <v>80</v>
      </c>
      <c r="C4" s="247"/>
      <c r="D4" s="247"/>
      <c r="E4" s="247"/>
      <c r="F4" s="247"/>
      <c r="G4" s="247"/>
      <c r="H4" s="247"/>
      <c r="I4" s="247"/>
      <c r="J4" s="247"/>
      <c r="K4" s="247"/>
      <c r="L4" s="247"/>
      <c r="M4" s="247"/>
      <c r="N4" s="247"/>
      <c r="O4" s="247"/>
      <c r="P4" s="248"/>
      <c r="Q4" s="187"/>
      <c r="R4" s="178"/>
      <c r="S4" s="178"/>
      <c r="T4" s="178"/>
      <c r="U4" s="178"/>
      <c r="V4" s="178"/>
      <c r="W4" s="178"/>
      <c r="X4" s="178"/>
      <c r="Y4" s="178"/>
    </row>
    <row r="5" spans="2:25" ht="15" thickBot="1" x14ac:dyDescent="0.4">
      <c r="B5" s="50" t="s">
        <v>81</v>
      </c>
      <c r="C5" s="249"/>
      <c r="D5" s="249"/>
      <c r="E5" s="249"/>
      <c r="F5" s="250"/>
      <c r="G5" s="50" t="s">
        <v>82</v>
      </c>
      <c r="H5" s="251"/>
      <c r="I5" s="252"/>
      <c r="J5" s="50" t="s">
        <v>83</v>
      </c>
      <c r="K5" s="226"/>
      <c r="L5" s="235"/>
      <c r="M5" s="168" t="s">
        <v>84</v>
      </c>
      <c r="N5" s="253"/>
      <c r="O5" s="226"/>
      <c r="P5" s="235"/>
      <c r="Q5" s="186"/>
      <c r="R5" s="178"/>
      <c r="S5" s="178"/>
      <c r="T5" s="178"/>
      <c r="U5" s="178"/>
      <c r="V5" s="178"/>
      <c r="W5" s="178"/>
      <c r="X5" s="178"/>
      <c r="Y5" s="178"/>
    </row>
    <row r="6" spans="2:25" ht="15" thickBot="1" x14ac:dyDescent="0.4">
      <c r="B6" s="52" t="s">
        <v>85</v>
      </c>
      <c r="C6" s="53"/>
      <c r="D6" s="53"/>
      <c r="E6" s="226"/>
      <c r="F6" s="226"/>
      <c r="G6" s="226"/>
      <c r="H6" s="226"/>
      <c r="I6" s="226"/>
      <c r="J6" s="226"/>
      <c r="K6" s="226"/>
      <c r="L6" s="226"/>
      <c r="M6" s="226"/>
      <c r="N6" s="226"/>
      <c r="O6" s="226"/>
      <c r="P6" s="235"/>
      <c r="Q6" s="178"/>
      <c r="R6" s="178"/>
      <c r="S6" s="178"/>
      <c r="T6" s="178"/>
      <c r="U6" s="178"/>
      <c r="V6" s="178"/>
      <c r="W6" s="178"/>
      <c r="X6" s="178"/>
      <c r="Y6" s="178"/>
    </row>
    <row r="7" spans="2:25" ht="15.65" customHeight="1" thickBot="1" x14ac:dyDescent="0.4">
      <c r="B7" s="224" t="s">
        <v>86</v>
      </c>
      <c r="C7" s="225"/>
      <c r="D7" s="35"/>
      <c r="E7" s="224" t="s">
        <v>87</v>
      </c>
      <c r="F7" s="225"/>
      <c r="G7" s="257"/>
      <c r="H7" s="257"/>
      <c r="I7" s="257"/>
      <c r="J7" s="258"/>
      <c r="K7" s="255" t="s">
        <v>151</v>
      </c>
      <c r="L7" s="256"/>
      <c r="M7" s="257"/>
      <c r="N7" s="257"/>
      <c r="O7" s="257"/>
      <c r="P7" s="258"/>
      <c r="Q7" s="178"/>
      <c r="R7" s="183"/>
      <c r="S7" s="178"/>
      <c r="T7" s="178"/>
      <c r="U7" s="178"/>
      <c r="V7" s="178"/>
      <c r="W7" s="178"/>
      <c r="X7" s="178"/>
      <c r="Y7" s="178"/>
    </row>
    <row r="8" spans="2:25" ht="15.65" customHeight="1" thickBot="1" x14ac:dyDescent="0.4">
      <c r="B8" s="224" t="s">
        <v>96</v>
      </c>
      <c r="C8" s="225"/>
      <c r="D8" s="226"/>
      <c r="E8" s="226"/>
      <c r="F8" s="226"/>
      <c r="G8" s="226"/>
      <c r="H8" s="226"/>
      <c r="I8" s="226"/>
      <c r="J8" s="226"/>
      <c r="K8" s="226"/>
      <c r="L8" s="226"/>
      <c r="M8" s="226"/>
      <c r="N8" s="226"/>
      <c r="O8" s="226"/>
      <c r="P8" s="235"/>
      <c r="Q8" s="178"/>
      <c r="R8" s="181"/>
      <c r="S8" s="178"/>
      <c r="T8" s="178"/>
      <c r="U8" s="178"/>
      <c r="V8" s="178"/>
      <c r="W8" s="178"/>
      <c r="X8" s="178"/>
      <c r="Y8" s="178"/>
    </row>
    <row r="9" spans="2:25" ht="15.65" customHeight="1" thickBot="1" x14ac:dyDescent="0.4">
      <c r="B9" s="224" t="s">
        <v>99</v>
      </c>
      <c r="C9" s="225"/>
      <c r="D9" s="225"/>
      <c r="E9" s="225"/>
      <c r="F9" s="225"/>
      <c r="G9" s="225"/>
      <c r="H9" s="225"/>
      <c r="I9" s="45"/>
      <c r="J9" s="54"/>
      <c r="K9" s="169"/>
      <c r="L9" s="169"/>
      <c r="M9" s="169"/>
      <c r="N9" s="169"/>
      <c r="O9" s="169"/>
      <c r="P9" s="56"/>
      <c r="Q9" s="178"/>
      <c r="R9" s="178"/>
      <c r="S9" s="178"/>
      <c r="T9" s="178"/>
      <c r="U9" s="178"/>
      <c r="V9" s="178"/>
      <c r="W9" s="178"/>
      <c r="X9" s="178"/>
      <c r="Y9" s="178"/>
    </row>
    <row r="10" spans="2:25" ht="15.65" customHeight="1" thickBot="1" x14ac:dyDescent="0.4">
      <c r="B10" s="224" t="s">
        <v>100</v>
      </c>
      <c r="C10" s="225"/>
      <c r="D10" s="225"/>
      <c r="E10" s="225"/>
      <c r="F10" s="225"/>
      <c r="G10" s="225"/>
      <c r="H10" s="225"/>
      <c r="I10" s="46"/>
      <c r="J10" s="54"/>
      <c r="K10" s="169"/>
      <c r="L10" s="169"/>
      <c r="M10" s="169"/>
      <c r="N10" s="169"/>
      <c r="O10" s="169"/>
      <c r="P10" s="56"/>
      <c r="Q10" s="178"/>
      <c r="R10" s="178"/>
      <c r="S10" s="178"/>
      <c r="T10" s="178"/>
      <c r="U10" s="178"/>
      <c r="V10" s="178"/>
      <c r="W10" s="178"/>
      <c r="X10" s="178"/>
      <c r="Y10" s="178"/>
    </row>
    <row r="11" spans="2:25" ht="15.65" customHeight="1" thickBot="1" x14ac:dyDescent="0.4">
      <c r="B11" s="224" t="s">
        <v>149</v>
      </c>
      <c r="C11" s="225"/>
      <c r="D11" s="225"/>
      <c r="E11" s="225"/>
      <c r="F11" s="225"/>
      <c r="G11" s="225"/>
      <c r="H11" s="225"/>
      <c r="I11" s="38"/>
      <c r="K11" s="57"/>
      <c r="L11" s="57"/>
      <c r="M11" s="58"/>
      <c r="N11" s="58"/>
      <c r="O11" s="59"/>
      <c r="P11" s="60"/>
      <c r="Q11" s="178"/>
      <c r="R11" s="178"/>
      <c r="S11" s="178"/>
      <c r="T11" s="180"/>
      <c r="U11" s="178"/>
      <c r="V11" s="181"/>
      <c r="W11" s="178"/>
      <c r="X11" s="178"/>
      <c r="Y11" s="178"/>
    </row>
    <row r="12" spans="2:25" ht="15.65" customHeight="1" thickBot="1" x14ac:dyDescent="0.4">
      <c r="B12" s="61" t="str">
        <f>IF(OR(ISBLANK(I11),ISBLANK(D8)),"",IF(AI152="Yes", "P does not meet minimum price requirement. Instead P will equal:",""))</f>
        <v/>
      </c>
      <c r="C12" s="169"/>
      <c r="D12" s="169"/>
      <c r="E12" s="53"/>
      <c r="F12" s="53"/>
      <c r="G12" s="37"/>
      <c r="H12" s="47" t="str">
        <f>IF(OR(ISBLANK(I11),ISBLANK(D8)),"",IF(I11&gt;=AI151,"",AI151))</f>
        <v/>
      </c>
      <c r="I12" s="40"/>
      <c r="J12" s="62"/>
      <c r="K12" s="63"/>
      <c r="L12" s="63"/>
      <c r="M12" s="64"/>
      <c r="N12" s="64"/>
      <c r="O12" s="65"/>
      <c r="P12" s="66"/>
      <c r="Q12" s="178"/>
      <c r="R12" s="178"/>
      <c r="S12" s="178"/>
      <c r="T12" s="178"/>
      <c r="U12" s="178"/>
      <c r="V12" s="181"/>
      <c r="W12" s="178"/>
      <c r="X12" s="178"/>
      <c r="Y12" s="178"/>
    </row>
    <row r="13" spans="2:25" ht="15" thickBot="1" x14ac:dyDescent="0.4">
      <c r="B13" s="232" t="s">
        <v>144</v>
      </c>
      <c r="C13" s="233"/>
      <c r="D13" s="233"/>
      <c r="E13" s="233"/>
      <c r="F13" s="233"/>
      <c r="G13" s="233"/>
      <c r="H13" s="233"/>
      <c r="I13" s="233"/>
      <c r="J13" s="233"/>
      <c r="K13" s="233"/>
      <c r="L13" s="233"/>
      <c r="M13" s="233"/>
      <c r="N13" s="233"/>
      <c r="O13" s="233"/>
      <c r="P13" s="234"/>
      <c r="Q13" s="178"/>
      <c r="R13" s="178"/>
      <c r="S13" s="178"/>
      <c r="T13" s="178"/>
      <c r="U13" s="178"/>
      <c r="V13" s="178"/>
      <c r="W13" s="178"/>
      <c r="X13" s="178"/>
      <c r="Y13" s="178"/>
    </row>
    <row r="14" spans="2:25" ht="15" thickBot="1" x14ac:dyDescent="0.4">
      <c r="B14" s="52" t="s">
        <v>103</v>
      </c>
      <c r="C14" s="67"/>
      <c r="D14" s="67"/>
      <c r="E14" s="226"/>
      <c r="F14" s="226"/>
      <c r="G14" s="226"/>
      <c r="H14" s="226"/>
      <c r="I14" s="226"/>
      <c r="J14" s="226"/>
      <c r="K14" s="226"/>
      <c r="L14" s="226"/>
      <c r="M14" s="227" t="s">
        <v>108</v>
      </c>
      <c r="N14" s="227"/>
      <c r="O14" s="227"/>
      <c r="P14" s="56" t="str">
        <f>IF(OR(ISBLANK(E14)),"",VLOOKUP(E14,AH159:AI162,2,FALSE))</f>
        <v/>
      </c>
      <c r="Q14" s="178"/>
      <c r="R14" s="178"/>
      <c r="S14" s="178"/>
      <c r="T14" s="178"/>
      <c r="U14" s="178"/>
      <c r="V14" s="178"/>
      <c r="W14" s="178"/>
      <c r="X14" s="178"/>
      <c r="Y14" s="178"/>
    </row>
    <row r="15" spans="2:25" ht="15" thickBot="1" x14ac:dyDescent="0.4">
      <c r="B15" s="241" t="s">
        <v>125</v>
      </c>
      <c r="C15" s="242"/>
      <c r="D15" s="242"/>
      <c r="E15" s="242"/>
      <c r="F15" s="242"/>
      <c r="G15" s="242"/>
      <c r="H15" s="242"/>
      <c r="I15" s="242"/>
      <c r="J15" s="242"/>
      <c r="K15" s="242"/>
      <c r="L15" s="242"/>
      <c r="M15" s="242"/>
      <c r="N15" s="242"/>
      <c r="O15" s="242"/>
      <c r="P15" s="96"/>
      <c r="Q15" s="178"/>
      <c r="R15" s="181"/>
      <c r="S15" s="178"/>
      <c r="T15" s="178"/>
      <c r="U15" s="178"/>
      <c r="V15" s="178"/>
      <c r="W15" s="178"/>
      <c r="X15" s="178"/>
      <c r="Y15" s="178"/>
    </row>
    <row r="16" spans="2:25" ht="15" thickBot="1" x14ac:dyDescent="0.4">
      <c r="B16" s="52" t="s">
        <v>124</v>
      </c>
      <c r="C16" s="54"/>
      <c r="D16" s="54"/>
      <c r="E16" s="54"/>
      <c r="F16" s="97"/>
      <c r="G16" s="72"/>
      <c r="H16" s="73"/>
      <c r="I16" s="73"/>
      <c r="J16" s="74"/>
      <c r="K16" s="74"/>
      <c r="L16" s="75"/>
      <c r="M16" s="52" t="s">
        <v>109</v>
      </c>
      <c r="N16" s="53"/>
      <c r="O16" s="54"/>
      <c r="P16" s="39"/>
      <c r="Q16" s="178"/>
      <c r="R16" s="181"/>
      <c r="S16" s="178"/>
      <c r="T16" s="178"/>
      <c r="U16" s="178"/>
      <c r="V16" s="178"/>
      <c r="W16" s="178"/>
      <c r="X16" s="178"/>
      <c r="Y16" s="178"/>
    </row>
    <row r="17" spans="2:64" ht="34.5" customHeight="1" x14ac:dyDescent="0.35">
      <c r="B17" s="68"/>
      <c r="C17" s="69"/>
      <c r="D17" s="69"/>
      <c r="G17" s="70"/>
      <c r="H17" s="70"/>
      <c r="I17" s="70"/>
      <c r="J17" s="70"/>
      <c r="K17" s="70"/>
      <c r="L17" s="70"/>
      <c r="M17" s="71"/>
      <c r="N17" s="71"/>
      <c r="O17" s="71"/>
      <c r="P17" s="76"/>
      <c r="Q17" s="178"/>
      <c r="R17" s="181"/>
      <c r="S17" s="178"/>
      <c r="T17" s="178"/>
      <c r="U17" s="178"/>
      <c r="V17" s="178"/>
      <c r="W17" s="178"/>
      <c r="X17" s="178"/>
      <c r="Y17" s="178"/>
      <c r="AU17" s="147" t="s">
        <v>132</v>
      </c>
      <c r="AV17" s="148" t="s">
        <v>142</v>
      </c>
      <c r="BL17" s="149" t="str">
        <f>IF($P$15="Yes",IF(E24&lt;=$P$16,0, ($AM$158/((-37.75347*LN($P$16))+194.87))-($AM$158/((-37.75347*LN(E24))+194.87))),"NOT PA5 ONE OPERATION")</f>
        <v>NOT PA5 ONE OPERATION</v>
      </c>
    </row>
    <row r="18" spans="2:64" ht="34.5" customHeight="1" x14ac:dyDescent="0.35">
      <c r="B18" s="78" t="str">
        <f>IF(P15="No",IF(P14="PA1","A =",IF(P14="PA3","A=","")),IF(P15="Yes","A=",""))</f>
        <v/>
      </c>
      <c r="C18" s="254" t="str">
        <f>IF(P15="No",IF(P14="PA1",ROUND(1267.2*((I10/9)+(I9*AI153/150)),2),IF(P14="PA3",ROUND(1267.2*((I10/9)+(I9*AI153/150)),2),"")),IF(P15="Yes",ROUND(1267.2*((I10/9)+(I9*AI153/150)),2),""))</f>
        <v/>
      </c>
      <c r="D18" s="254"/>
      <c r="E18" s="79"/>
      <c r="F18" s="80"/>
      <c r="G18" s="70"/>
      <c r="H18" s="70"/>
      <c r="I18" s="70"/>
      <c r="J18" s="70"/>
      <c r="K18" s="70"/>
      <c r="L18" s="70"/>
      <c r="M18" s="71"/>
      <c r="N18" s="71"/>
      <c r="O18" s="71"/>
      <c r="P18" s="76"/>
      <c r="Q18" s="178"/>
      <c r="R18" s="178"/>
      <c r="S18" s="178"/>
      <c r="T18" s="178"/>
      <c r="U18" s="178"/>
      <c r="V18" s="178"/>
      <c r="W18" s="178"/>
      <c r="X18" s="178"/>
      <c r="Y18" s="178"/>
      <c r="AU18" s="147" t="s">
        <v>136</v>
      </c>
      <c r="AV18" s="148" t="s">
        <v>141</v>
      </c>
      <c r="BL18" s="147" t="str">
        <f>IF($P$14="PA1",IF(E24&lt;$P$16,0,IF(E24&gt;170,_xlfn.CONCAT("-$",ROUND($C$18,2)," or CA"),($C$18/((-37.75347*LN($P$16))+194.87))-($C$18/((-37.75347*LN(E24))+194.87)))),"NOT PA1")</f>
        <v>NOT PA1</v>
      </c>
    </row>
    <row r="19" spans="2:64" ht="48.75" customHeight="1" thickBot="1" x14ac:dyDescent="0.4">
      <c r="B19" s="81"/>
      <c r="C19" s="82"/>
      <c r="D19" s="80"/>
      <c r="E19" s="70"/>
      <c r="F19" s="70"/>
      <c r="G19" s="70"/>
      <c r="J19" s="83"/>
      <c r="K19" s="83"/>
      <c r="L19" s="70"/>
      <c r="M19" s="71"/>
      <c r="N19" s="71"/>
      <c r="O19" s="71"/>
      <c r="P19" s="76"/>
      <c r="Q19" s="178"/>
      <c r="R19" s="181"/>
      <c r="S19" s="178"/>
      <c r="T19" s="178"/>
      <c r="U19" s="178"/>
      <c r="V19" s="178"/>
      <c r="W19" s="178"/>
      <c r="X19" s="178"/>
      <c r="Y19" s="178"/>
      <c r="AU19" s="147" t="s">
        <v>135</v>
      </c>
      <c r="AV19" s="148" t="s">
        <v>140</v>
      </c>
      <c r="BL19" s="147" t="str">
        <f>IF($P$14="PA2",IF(E24&lt;=120,0,IF(E24&gt;170,"Max Neg. Pay/CA",((E24-120)*-5))),"NOT PA2")</f>
        <v>NOT PA2</v>
      </c>
    </row>
    <row r="20" spans="2:64" ht="15" thickBot="1" x14ac:dyDescent="0.4">
      <c r="B20" s="224" t="s">
        <v>143</v>
      </c>
      <c r="C20" s="225"/>
      <c r="D20" s="225"/>
      <c r="E20" s="243"/>
      <c r="F20" s="243"/>
      <c r="G20" s="243"/>
      <c r="H20" s="243"/>
      <c r="I20" s="243"/>
      <c r="J20" s="243"/>
      <c r="K20" s="244"/>
      <c r="L20" s="84" t="s">
        <v>152</v>
      </c>
      <c r="M20" s="84"/>
      <c r="N20" s="84"/>
      <c r="O20" s="84"/>
      <c r="P20" s="172"/>
      <c r="Q20" s="178"/>
      <c r="R20" s="178"/>
      <c r="S20" s="178"/>
      <c r="T20" s="178"/>
      <c r="U20" s="178"/>
      <c r="V20" s="178"/>
      <c r="W20" s="178"/>
      <c r="X20" s="178"/>
      <c r="Y20" s="178"/>
      <c r="AU20" s="147" t="s">
        <v>134</v>
      </c>
      <c r="AV20" s="150" t="s">
        <v>139</v>
      </c>
      <c r="AW20" s="151"/>
      <c r="AX20" s="151"/>
      <c r="AY20" s="151"/>
      <c r="BL20" s="147" t="str">
        <f>IF($P$14="PA3",IF(E24&lt;=120,0,IF(E24&gt;170,_xlfn.CONCAT("-$",C18," or CA"),($C$18/((-37.75347*LN($P$16))+194.87))-($C$18/((-37.75347*LN(E24))+194.87)))),"NOT PA3")</f>
        <v>NOT PA3</v>
      </c>
    </row>
    <row r="21" spans="2:64" ht="15" thickBot="1" x14ac:dyDescent="0.4">
      <c r="B21" s="239" t="s">
        <v>145</v>
      </c>
      <c r="C21" s="240"/>
      <c r="D21" s="240"/>
      <c r="E21" s="240"/>
      <c r="F21" s="240"/>
      <c r="G21" s="240"/>
      <c r="H21" s="240"/>
      <c r="I21" s="236">
        <f>IF(SUM(F24:F56)+SUM(K24:K56)+SUM(P24:P56)=0,0,SUMIF(F24:F56,"&lt;0")+SUMIF(K24:K56,"&lt;0")+SUMIF(P24:P56,"&lt;0")-P20)</f>
        <v>0</v>
      </c>
      <c r="J21" s="236"/>
      <c r="K21" s="237" t="s">
        <v>147</v>
      </c>
      <c r="L21" s="238"/>
      <c r="M21" s="238"/>
      <c r="N21" s="238"/>
      <c r="O21" s="238"/>
      <c r="P21" s="85">
        <f>COUNTIF(F24:F56,"*CA*")+COUNTIF(K24:K56,"*CA*")+COUNTIF(P24:P56,"*CA*")</f>
        <v>0</v>
      </c>
      <c r="Q21" s="178"/>
      <c r="R21" s="178"/>
      <c r="S21" s="178"/>
      <c r="T21" s="178"/>
      <c r="U21" s="178"/>
      <c r="V21" s="178"/>
      <c r="W21" s="178"/>
      <c r="X21" s="178"/>
      <c r="Y21" s="178"/>
      <c r="AU21" s="147" t="s">
        <v>133</v>
      </c>
      <c r="AV21" s="152" t="s">
        <v>138</v>
      </c>
      <c r="AW21" s="151"/>
      <c r="AX21" s="151"/>
      <c r="AY21" s="151"/>
      <c r="BL21" s="147" t="str">
        <f>IF($P$14="PA4",IF(E24&lt;=$P$16,0,IF(E24&gt;$AT$147,"Max Neg. Pay/CA",((E24-$P$16)*(-1.25)))),"NOT PA4")</f>
        <v>NOT PA4</v>
      </c>
    </row>
    <row r="22" spans="2:64" ht="25.5" customHeight="1" thickBot="1" x14ac:dyDescent="0.4">
      <c r="B22" s="228" t="s">
        <v>153</v>
      </c>
      <c r="C22" s="229"/>
      <c r="D22" s="229"/>
      <c r="E22" s="229"/>
      <c r="F22" s="229"/>
      <c r="G22" s="230"/>
      <c r="H22" s="230"/>
      <c r="I22" s="230"/>
      <c r="J22" s="230"/>
      <c r="K22" s="230"/>
      <c r="L22" s="230"/>
      <c r="M22" s="230"/>
      <c r="N22" s="230"/>
      <c r="O22" s="230"/>
      <c r="P22" s="231"/>
      <c r="T22" s="178"/>
      <c r="U22" s="178"/>
      <c r="V22" s="178"/>
      <c r="W22" s="178"/>
      <c r="X22" s="178"/>
      <c r="Y22" s="178"/>
      <c r="AU22" s="147" t="s">
        <v>137</v>
      </c>
      <c r="AV22" s="153" t="s">
        <v>146</v>
      </c>
      <c r="AW22" s="151"/>
      <c r="AX22" s="151"/>
      <c r="AY22" s="151"/>
    </row>
    <row r="23" spans="2:64" ht="15" thickBot="1" x14ac:dyDescent="0.4">
      <c r="B23" s="86" t="s">
        <v>118</v>
      </c>
      <c r="C23" s="87" t="s">
        <v>128</v>
      </c>
      <c r="D23" s="87" t="s">
        <v>129</v>
      </c>
      <c r="E23" s="88" t="s">
        <v>131</v>
      </c>
      <c r="F23" s="89" t="s">
        <v>88</v>
      </c>
      <c r="G23" s="86" t="s">
        <v>118</v>
      </c>
      <c r="H23" s="87" t="s">
        <v>128</v>
      </c>
      <c r="I23" s="87" t="s">
        <v>130</v>
      </c>
      <c r="J23" s="90" t="s">
        <v>131</v>
      </c>
      <c r="K23" s="91" t="s">
        <v>88</v>
      </c>
      <c r="L23" s="86" t="s">
        <v>118</v>
      </c>
      <c r="M23" s="87" t="s">
        <v>128</v>
      </c>
      <c r="N23" s="87" t="s">
        <v>129</v>
      </c>
      <c r="O23" s="90" t="s">
        <v>131</v>
      </c>
      <c r="P23" s="91" t="s">
        <v>88</v>
      </c>
      <c r="T23" s="182"/>
      <c r="U23" s="175"/>
      <c r="V23" s="175">
        <v>101.366</v>
      </c>
      <c r="W23" s="175"/>
      <c r="X23" s="178"/>
      <c r="Y23" s="178"/>
    </row>
    <row r="24" spans="2:64" x14ac:dyDescent="0.35">
      <c r="B24" s="41"/>
      <c r="C24" s="44"/>
      <c r="D24" s="44"/>
      <c r="E24" s="42"/>
      <c r="F24" s="92"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43"/>
      <c r="H24" s="44"/>
      <c r="I24" s="44"/>
      <c r="J24" s="42"/>
      <c r="K24" s="93" t="str">
        <f>IF(OR(ISBLANK($I$9),ISBLANK($I$10),ISBLANK($I$11),ISBLANK($P$14),ISBLANK($P$15),ISBLANK($P$16),ISBLANK($F$16),ISBLANK(G24),ISBLANK(H24),ISBLANK(I24),ISBLANK(J24)),"",IF($P$15="Yes",IF(J24&lt;=$P$16,0, ROUND(($AM$158/((-37.75347*LN($P$16))+194.87))-($AM$158/((-37.75347*LN(J24))+194.87)),2)),IF($P$14="PA1",IF(J24&lt;$P$16,0,IF(J24&gt;170,_xlfn.CONCAT("-$",ROUND($C$18,2),"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43"/>
      <c r="M24" s="44"/>
      <c r="N24" s="44"/>
      <c r="O24" s="42"/>
      <c r="P24" s="93" t="str">
        <f>IF(OR(ISBLANK($I$9),ISBLANK($I$10),ISBLANK($I$11),ISBLANK($P$14),ISBLANK($P$15),ISBLANK($P$16),ISBLANK($F$16),ISBLANK(L24),ISBLANK(M24),ISBLANK(N24),ISBLANK(O24)),"",IF($P$15="Yes",IF(O24&lt;=$P$16,0, ROUND(($AM$158/((-37.75347*LN($P$16))+194.87))-($AM$158/((-37.75347*LN(O24))+194.87)),2)),IF($P$14="PA1",IF(O24&lt;$P$16,0,IF(O24&gt;170,_xlfn.CONCAT("-$",ROUND($C$18,2),"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108" t="str">
        <f>IF(OR(ISBLANK(C24),ISBLANK(D24)),"", IF((D24-C24)&lt;&gt;0.01,"Error: Lot Size is reported in lengths not equivalent to 0.01 mile",""))</f>
        <v/>
      </c>
      <c r="R24" s="108" t="str">
        <f>IF(OR(ISBLANK(H24),ISBLANK(I24)),"", IF((I24-H24)&lt;&gt;0.01,"Error: Lot Size is not reported in 0.01 mile lengths",""))</f>
        <v/>
      </c>
      <c r="S24" s="108" t="str">
        <f>IF(OR(ISBLANK(M24),ISBLANK(N24)),"", IF((N24-M24)&lt;&gt;0.01,"Error: Lot Size is not reported in 0.01 mile lengths",""))</f>
        <v/>
      </c>
      <c r="T24" s="175"/>
      <c r="U24" s="175"/>
      <c r="V24" s="175">
        <f>ROUND(V23,0)</f>
        <v>101</v>
      </c>
      <c r="W24" s="175"/>
      <c r="X24" s="178"/>
      <c r="Y24" s="178"/>
    </row>
    <row r="25" spans="2:64" x14ac:dyDescent="0.35">
      <c r="B25" s="98"/>
      <c r="C25" s="99"/>
      <c r="D25" s="99"/>
      <c r="E25" s="100"/>
      <c r="F25" s="94" t="str">
        <f t="shared" ref="F25:F56" si="0">IF(OR(ISBLANK($I$9),ISBLANK($I$10),ISBLANK($I$11),ISBLANK($P$14),ISBLANK($P$15),ISBLANK($P$16),ISBLANK($F$16),ISBLANK(B25),ISBLANK(C25),ISBLANK(D25),ISBLANK(E25)),"",IF($P$15="Yes",IF(E25&lt;=$P$16,0, ROUND(($AM$158/((-37.75347*LN($P$16))+194.87))-($AM$158/((-37.75347*LN(E25))+194.87)),2)),IF($P$14="PA1",IF(E25&lt;$P$16,0,IF(E25&gt;170,_xlfn.CONCAT("-$",ROUND($C$18,2),"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101"/>
      <c r="H25" s="99"/>
      <c r="I25" s="99"/>
      <c r="J25" s="100"/>
      <c r="K25" s="95" t="str">
        <f t="shared" ref="K25:K56" si="1">IF(OR(ISBLANK($I$9),ISBLANK($I$10),ISBLANK($I$11),ISBLANK($P$14),ISBLANK($P$15),ISBLANK($P$16),ISBLANK($F$16),ISBLANK(G25),ISBLANK(H25),ISBLANK(I25),ISBLANK(J25)),"",IF($P$15="Yes",IF(J25&lt;=$P$16,0, ROUND(($AM$158/((-37.75347*LN($P$16))+194.87))-($AM$158/((-37.75347*LN(J25))+194.87)),2)),IF($P$14="PA1",IF(J25&lt;$P$16,0,IF(J25&gt;170,_xlfn.CONCAT("-$",ROUND($C$18,2),"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101"/>
      <c r="M25" s="99"/>
      <c r="N25" s="99"/>
      <c r="O25" s="100"/>
      <c r="P25" s="95" t="str">
        <f t="shared" ref="P25:P56" si="2">IF(OR(ISBLANK($I$9),ISBLANK($I$10),ISBLANK($I$11),ISBLANK($P$14),ISBLANK($P$15),ISBLANK($P$16),ISBLANK($F$16),ISBLANK(L25),ISBLANK(M25),ISBLANK(N25),ISBLANK(O25)),"",IF($P$15="Yes",IF(O25&lt;=$P$16,0, ROUND(($AM$158/((-37.75347*LN($P$16))+194.87))-($AM$158/((-37.75347*LN(O25))+194.87)),2)),IF($P$14="PA1",IF(O25&lt;$P$16,0,IF(O25&gt;170,_xlfn.CONCAT("-$",ROUND($C$18,2),"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108" t="str">
        <f t="shared" ref="Q25:Q56" si="3">IF(OR(ISBLANK(C25),ISBLANK(D25)),"", IF((D25-C25)&lt;&gt;0.01,"Error: Lot Size is not reported in 0.01 mile lengths",""))</f>
        <v/>
      </c>
      <c r="R25" s="108" t="str">
        <f t="shared" ref="R25:R56" si="4">IF(OR(ISBLANK(H25),ISBLANK(I25)),"", IF((I25-H25)&lt;&gt;0.01,"Error: Lot Size is not reported in 0.01 mile lengths",""))</f>
        <v/>
      </c>
      <c r="S25" s="108" t="str">
        <f t="shared" ref="S25:S56" si="5">IF(OR(ISBLANK(M25),ISBLANK(N25)),"", IF((N25-M25)&lt;&gt;0.01,"Error: Lot Size is not reported in 0.01 mile lengths",""))</f>
        <v/>
      </c>
      <c r="T25" s="177"/>
      <c r="U25" s="176"/>
      <c r="V25" s="177"/>
      <c r="W25" s="177"/>
      <c r="X25" s="178"/>
      <c r="Y25" s="178"/>
      <c r="AU25" s="147" t="s">
        <v>179</v>
      </c>
    </row>
    <row r="26" spans="2:64" x14ac:dyDescent="0.35">
      <c r="B26" s="98"/>
      <c r="C26" s="99"/>
      <c r="D26" s="99"/>
      <c r="E26" s="100"/>
      <c r="F26" s="94" t="str">
        <f t="shared" si="0"/>
        <v/>
      </c>
      <c r="G26" s="101"/>
      <c r="H26" s="99"/>
      <c r="I26" s="99"/>
      <c r="J26" s="100"/>
      <c r="K26" s="95" t="str">
        <f t="shared" si="1"/>
        <v/>
      </c>
      <c r="L26" s="101"/>
      <c r="M26" s="99"/>
      <c r="N26" s="99"/>
      <c r="O26" s="100"/>
      <c r="P26" s="95" t="str">
        <f t="shared" si="2"/>
        <v/>
      </c>
      <c r="Q26" s="108" t="str">
        <f t="shared" si="3"/>
        <v/>
      </c>
      <c r="R26" s="108" t="str">
        <f t="shared" si="4"/>
        <v/>
      </c>
      <c r="S26" s="108" t="str">
        <f t="shared" si="5"/>
        <v/>
      </c>
      <c r="T26" s="178"/>
      <c r="U26" s="178"/>
      <c r="V26" s="178"/>
      <c r="W26" s="183"/>
      <c r="X26" s="183"/>
      <c r="Y26" s="178"/>
      <c r="AU26" s="147"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5">
      <c r="B27" s="98"/>
      <c r="C27" s="99"/>
      <c r="D27" s="99"/>
      <c r="E27" s="100"/>
      <c r="F27" s="94" t="str">
        <f t="shared" si="0"/>
        <v/>
      </c>
      <c r="G27" s="101"/>
      <c r="H27" s="99"/>
      <c r="I27" s="99"/>
      <c r="J27" s="100"/>
      <c r="K27" s="95" t="str">
        <f t="shared" si="1"/>
        <v/>
      </c>
      <c r="L27" s="101"/>
      <c r="M27" s="99"/>
      <c r="N27" s="99"/>
      <c r="O27" s="100"/>
      <c r="P27" s="95" t="str">
        <f t="shared" si="2"/>
        <v/>
      </c>
      <c r="Q27" s="108" t="str">
        <f t="shared" si="3"/>
        <v/>
      </c>
      <c r="R27" s="108" t="str">
        <f t="shared" si="4"/>
        <v/>
      </c>
      <c r="S27" s="108" t="str">
        <f t="shared" si="5"/>
        <v/>
      </c>
      <c r="T27" s="178"/>
      <c r="U27" s="178"/>
      <c r="V27" s="178"/>
      <c r="W27" s="184"/>
      <c r="X27" s="178"/>
      <c r="Y27" s="178"/>
      <c r="AU27" s="154" t="s">
        <v>148</v>
      </c>
    </row>
    <row r="28" spans="2:64" x14ac:dyDescent="0.35">
      <c r="B28" s="98"/>
      <c r="C28" s="99"/>
      <c r="D28" s="99"/>
      <c r="E28" s="100"/>
      <c r="F28" s="94" t="str">
        <f t="shared" si="0"/>
        <v/>
      </c>
      <c r="G28" s="101"/>
      <c r="H28" s="99"/>
      <c r="I28" s="99"/>
      <c r="J28" s="100"/>
      <c r="K28" s="95" t="str">
        <f t="shared" si="1"/>
        <v/>
      </c>
      <c r="L28" s="101"/>
      <c r="M28" s="99"/>
      <c r="N28" s="99"/>
      <c r="O28" s="100"/>
      <c r="P28" s="95" t="str">
        <f t="shared" si="2"/>
        <v/>
      </c>
      <c r="Q28" s="108" t="str">
        <f t="shared" si="3"/>
        <v/>
      </c>
      <c r="R28" s="108" t="str">
        <f t="shared" si="4"/>
        <v/>
      </c>
      <c r="S28" s="108" t="str">
        <f t="shared" si="5"/>
        <v/>
      </c>
      <c r="T28" s="178"/>
      <c r="U28" s="178"/>
      <c r="V28" s="178"/>
      <c r="W28" s="183"/>
      <c r="X28" s="178"/>
      <c r="Y28" s="178"/>
    </row>
    <row r="29" spans="2:64" x14ac:dyDescent="0.35">
      <c r="B29" s="98"/>
      <c r="C29" s="99"/>
      <c r="D29" s="99"/>
      <c r="E29" s="100"/>
      <c r="F29" s="94" t="str">
        <f t="shared" si="0"/>
        <v/>
      </c>
      <c r="G29" s="101"/>
      <c r="H29" s="99"/>
      <c r="I29" s="99"/>
      <c r="J29" s="100"/>
      <c r="K29" s="95" t="str">
        <f t="shared" si="1"/>
        <v/>
      </c>
      <c r="L29" s="101"/>
      <c r="M29" s="99"/>
      <c r="N29" s="99"/>
      <c r="O29" s="100"/>
      <c r="P29" s="95" t="str">
        <f t="shared" si="2"/>
        <v/>
      </c>
      <c r="Q29" s="108" t="str">
        <f t="shared" si="3"/>
        <v/>
      </c>
      <c r="R29" s="108" t="str">
        <f t="shared" si="4"/>
        <v/>
      </c>
      <c r="S29" s="108" t="str">
        <f t="shared" si="5"/>
        <v/>
      </c>
      <c r="T29" s="178"/>
      <c r="U29" s="179"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78"/>
      <c r="W29" s="178" t="str">
        <f>IF(P14="PA4","something","")</f>
        <v/>
      </c>
      <c r="X29" s="183"/>
      <c r="Y29" s="178"/>
      <c r="AA29" s="148"/>
    </row>
    <row r="30" spans="2:64" x14ac:dyDescent="0.35">
      <c r="B30" s="98"/>
      <c r="C30" s="99"/>
      <c r="D30" s="99"/>
      <c r="E30" s="100"/>
      <c r="F30" s="94" t="str">
        <f t="shared" si="0"/>
        <v/>
      </c>
      <c r="G30" s="101"/>
      <c r="H30" s="99"/>
      <c r="I30" s="99"/>
      <c r="J30" s="100"/>
      <c r="K30" s="95" t="str">
        <f t="shared" si="1"/>
        <v/>
      </c>
      <c r="L30" s="101"/>
      <c r="M30" s="99"/>
      <c r="N30" s="99"/>
      <c r="O30" s="100"/>
      <c r="P30" s="95" t="str">
        <f t="shared" si="2"/>
        <v/>
      </c>
      <c r="Q30" s="108" t="str">
        <f t="shared" si="3"/>
        <v/>
      </c>
      <c r="R30" s="108" t="str">
        <f t="shared" si="4"/>
        <v/>
      </c>
      <c r="S30" s="108" t="str">
        <f t="shared" si="5"/>
        <v/>
      </c>
      <c r="T30" s="178"/>
      <c r="U30" s="178"/>
      <c r="V30" s="178"/>
      <c r="W30" s="181"/>
      <c r="X30" s="178"/>
      <c r="Y30" s="178"/>
    </row>
    <row r="31" spans="2:64" x14ac:dyDescent="0.35">
      <c r="B31" s="98"/>
      <c r="C31" s="99"/>
      <c r="D31" s="99"/>
      <c r="E31" s="100"/>
      <c r="F31" s="94" t="str">
        <f t="shared" si="0"/>
        <v/>
      </c>
      <c r="G31" s="101"/>
      <c r="H31" s="99"/>
      <c r="I31" s="99"/>
      <c r="J31" s="100"/>
      <c r="K31" s="95" t="str">
        <f t="shared" si="1"/>
        <v/>
      </c>
      <c r="L31" s="101"/>
      <c r="M31" s="99"/>
      <c r="N31" s="99"/>
      <c r="O31" s="100"/>
      <c r="P31" s="95" t="str">
        <f t="shared" si="2"/>
        <v/>
      </c>
      <c r="Q31" s="108" t="str">
        <f t="shared" si="3"/>
        <v/>
      </c>
      <c r="R31" s="108" t="str">
        <f t="shared" si="4"/>
        <v/>
      </c>
      <c r="S31" s="108" t="str">
        <f t="shared" si="5"/>
        <v/>
      </c>
      <c r="T31" s="178"/>
      <c r="U31" s="178"/>
      <c r="V31" s="178"/>
      <c r="W31" s="178"/>
      <c r="X31" s="178"/>
      <c r="Y31" s="183"/>
      <c r="Z31" s="155"/>
    </row>
    <row r="32" spans="2:64" x14ac:dyDescent="0.35">
      <c r="B32" s="98"/>
      <c r="C32" s="99"/>
      <c r="D32" s="99"/>
      <c r="E32" s="100"/>
      <c r="F32" s="94" t="str">
        <f t="shared" si="0"/>
        <v/>
      </c>
      <c r="G32" s="101"/>
      <c r="H32" s="99"/>
      <c r="I32" s="99"/>
      <c r="J32" s="100"/>
      <c r="K32" s="95" t="str">
        <f t="shared" si="1"/>
        <v/>
      </c>
      <c r="L32" s="101"/>
      <c r="M32" s="99"/>
      <c r="N32" s="99"/>
      <c r="O32" s="100"/>
      <c r="P32" s="95" t="str">
        <f t="shared" si="2"/>
        <v/>
      </c>
      <c r="Q32" s="108" t="str">
        <f t="shared" si="3"/>
        <v/>
      </c>
      <c r="R32" s="108" t="str">
        <f t="shared" si="4"/>
        <v/>
      </c>
      <c r="S32" s="108" t="str">
        <f t="shared" si="5"/>
        <v/>
      </c>
      <c r="T32" s="178"/>
      <c r="U32" s="178"/>
      <c r="V32" s="178"/>
      <c r="W32" s="178"/>
      <c r="X32" s="178"/>
      <c r="Y32" s="178"/>
      <c r="AA32" s="148"/>
    </row>
    <row r="33" spans="2:25" x14ac:dyDescent="0.35">
      <c r="B33" s="98"/>
      <c r="C33" s="99"/>
      <c r="D33" s="99"/>
      <c r="E33" s="100"/>
      <c r="F33" s="94" t="str">
        <f t="shared" si="0"/>
        <v/>
      </c>
      <c r="G33" s="101"/>
      <c r="H33" s="99"/>
      <c r="I33" s="99"/>
      <c r="J33" s="100"/>
      <c r="K33" s="95" t="str">
        <f t="shared" si="1"/>
        <v/>
      </c>
      <c r="L33" s="101"/>
      <c r="M33" s="99"/>
      <c r="N33" s="99"/>
      <c r="O33" s="100"/>
      <c r="P33" s="95" t="str">
        <f t="shared" si="2"/>
        <v/>
      </c>
      <c r="Q33" s="108" t="str">
        <f t="shared" si="3"/>
        <v/>
      </c>
      <c r="R33" s="108" t="str">
        <f t="shared" si="4"/>
        <v/>
      </c>
      <c r="S33" s="108" t="str">
        <f t="shared" si="5"/>
        <v/>
      </c>
      <c r="T33" s="178"/>
      <c r="U33" s="178"/>
      <c r="V33" s="178"/>
      <c r="W33" s="185"/>
      <c r="X33" s="178"/>
      <c r="Y33" s="178"/>
    </row>
    <row r="34" spans="2:25" x14ac:dyDescent="0.35">
      <c r="B34" s="98"/>
      <c r="C34" s="99"/>
      <c r="D34" s="99"/>
      <c r="E34" s="100"/>
      <c r="F34" s="94" t="str">
        <f t="shared" si="0"/>
        <v/>
      </c>
      <c r="G34" s="101"/>
      <c r="H34" s="99"/>
      <c r="I34" s="99"/>
      <c r="J34" s="100"/>
      <c r="K34" s="95" t="str">
        <f t="shared" si="1"/>
        <v/>
      </c>
      <c r="L34" s="101"/>
      <c r="M34" s="99"/>
      <c r="N34" s="99"/>
      <c r="O34" s="100"/>
      <c r="P34" s="95" t="str">
        <f t="shared" si="2"/>
        <v/>
      </c>
      <c r="Q34" s="108" t="str">
        <f t="shared" si="3"/>
        <v/>
      </c>
      <c r="R34" s="108" t="str">
        <f t="shared" si="4"/>
        <v/>
      </c>
      <c r="S34" s="108" t="str">
        <f t="shared" si="5"/>
        <v/>
      </c>
      <c r="T34" s="178"/>
      <c r="U34" s="178"/>
      <c r="V34" s="178"/>
      <c r="W34" s="178"/>
      <c r="X34" s="178"/>
      <c r="Y34" s="178"/>
    </row>
    <row r="35" spans="2:25" x14ac:dyDescent="0.35">
      <c r="B35" s="98"/>
      <c r="C35" s="99"/>
      <c r="D35" s="99"/>
      <c r="E35" s="100"/>
      <c r="F35" s="94" t="str">
        <f t="shared" si="0"/>
        <v/>
      </c>
      <c r="G35" s="101"/>
      <c r="H35" s="99"/>
      <c r="I35" s="99"/>
      <c r="J35" s="100"/>
      <c r="K35" s="95" t="str">
        <f t="shared" si="1"/>
        <v/>
      </c>
      <c r="L35" s="101"/>
      <c r="M35" s="99"/>
      <c r="N35" s="99"/>
      <c r="O35" s="100"/>
      <c r="P35" s="95" t="str">
        <f t="shared" si="2"/>
        <v/>
      </c>
      <c r="Q35" s="108" t="str">
        <f t="shared" si="3"/>
        <v/>
      </c>
      <c r="R35" s="108" t="str">
        <f t="shared" si="4"/>
        <v/>
      </c>
      <c r="S35" s="108" t="str">
        <f t="shared" si="5"/>
        <v/>
      </c>
      <c r="T35" s="178"/>
      <c r="U35" s="178"/>
      <c r="V35" s="178"/>
      <c r="W35" s="178"/>
      <c r="X35" s="178"/>
      <c r="Y35" s="178"/>
    </row>
    <row r="36" spans="2:25" x14ac:dyDescent="0.35">
      <c r="B36" s="98"/>
      <c r="C36" s="99"/>
      <c r="D36" s="99"/>
      <c r="E36" s="100"/>
      <c r="F36" s="94" t="str">
        <f t="shared" si="0"/>
        <v/>
      </c>
      <c r="G36" s="101"/>
      <c r="H36" s="99"/>
      <c r="I36" s="99"/>
      <c r="J36" s="100"/>
      <c r="K36" s="95" t="str">
        <f t="shared" si="1"/>
        <v/>
      </c>
      <c r="L36" s="101"/>
      <c r="M36" s="99"/>
      <c r="N36" s="99"/>
      <c r="O36" s="100"/>
      <c r="P36" s="95" t="str">
        <f t="shared" si="2"/>
        <v/>
      </c>
      <c r="Q36" s="108" t="str">
        <f t="shared" si="3"/>
        <v/>
      </c>
      <c r="R36" s="108" t="str">
        <f t="shared" si="4"/>
        <v/>
      </c>
      <c r="S36" s="108" t="str">
        <f t="shared" si="5"/>
        <v/>
      </c>
      <c r="T36" s="178"/>
      <c r="U36" s="178"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78"/>
      <c r="W36" s="178"/>
      <c r="X36" s="178"/>
      <c r="Y36" s="178"/>
    </row>
    <row r="37" spans="2:25" x14ac:dyDescent="0.35">
      <c r="B37" s="98"/>
      <c r="C37" s="99"/>
      <c r="D37" s="99"/>
      <c r="E37" s="100"/>
      <c r="F37" s="94" t="str">
        <f t="shared" si="0"/>
        <v/>
      </c>
      <c r="G37" s="101"/>
      <c r="H37" s="99"/>
      <c r="I37" s="99"/>
      <c r="J37" s="100"/>
      <c r="K37" s="95" t="str">
        <f t="shared" si="1"/>
        <v/>
      </c>
      <c r="L37" s="101"/>
      <c r="M37" s="99"/>
      <c r="N37" s="99"/>
      <c r="O37" s="100"/>
      <c r="P37" s="95" t="str">
        <f t="shared" si="2"/>
        <v/>
      </c>
      <c r="Q37" s="108" t="str">
        <f t="shared" si="3"/>
        <v/>
      </c>
      <c r="R37" s="108" t="str">
        <f t="shared" si="4"/>
        <v/>
      </c>
      <c r="S37" s="108" t="str">
        <f t="shared" si="5"/>
        <v/>
      </c>
      <c r="T37" s="178"/>
      <c r="U37" s="178"/>
      <c r="V37" s="178"/>
      <c r="W37" s="178"/>
      <c r="X37" s="178"/>
      <c r="Y37" s="178"/>
    </row>
    <row r="38" spans="2:25" x14ac:dyDescent="0.35">
      <c r="B38" s="98"/>
      <c r="C38" s="99"/>
      <c r="D38" s="99"/>
      <c r="E38" s="100"/>
      <c r="F38" s="94" t="str">
        <f t="shared" si="0"/>
        <v/>
      </c>
      <c r="G38" s="101"/>
      <c r="H38" s="99"/>
      <c r="I38" s="99"/>
      <c r="J38" s="100"/>
      <c r="K38" s="95" t="str">
        <f t="shared" si="1"/>
        <v/>
      </c>
      <c r="L38" s="101"/>
      <c r="M38" s="99"/>
      <c r="N38" s="99"/>
      <c r="O38" s="100"/>
      <c r="P38" s="95" t="str">
        <f t="shared" si="2"/>
        <v/>
      </c>
      <c r="Q38" s="108" t="str">
        <f t="shared" si="3"/>
        <v/>
      </c>
      <c r="R38" s="108" t="str">
        <f t="shared" si="4"/>
        <v/>
      </c>
      <c r="S38" s="108" t="str">
        <f t="shared" si="5"/>
        <v/>
      </c>
      <c r="T38" s="178"/>
      <c r="U38" s="178"/>
      <c r="V38" s="178"/>
      <c r="W38" s="178"/>
      <c r="X38" s="178"/>
      <c r="Y38" s="178"/>
    </row>
    <row r="39" spans="2:25" x14ac:dyDescent="0.35">
      <c r="B39" s="98"/>
      <c r="C39" s="99"/>
      <c r="D39" s="99"/>
      <c r="E39" s="100"/>
      <c r="F39" s="94" t="str">
        <f t="shared" si="0"/>
        <v/>
      </c>
      <c r="G39" s="101"/>
      <c r="H39" s="99"/>
      <c r="I39" s="99"/>
      <c r="J39" s="100"/>
      <c r="K39" s="95" t="str">
        <f t="shared" si="1"/>
        <v/>
      </c>
      <c r="L39" s="101"/>
      <c r="M39" s="99"/>
      <c r="N39" s="99"/>
      <c r="O39" s="100"/>
      <c r="P39" s="95" t="str">
        <f t="shared" si="2"/>
        <v/>
      </c>
      <c r="Q39" s="108" t="str">
        <f t="shared" si="3"/>
        <v/>
      </c>
      <c r="R39" s="108" t="str">
        <f t="shared" si="4"/>
        <v/>
      </c>
      <c r="S39" s="108" t="str">
        <f t="shared" si="5"/>
        <v/>
      </c>
      <c r="T39" s="178"/>
      <c r="U39" s="178"/>
      <c r="V39" s="178"/>
      <c r="W39" s="178"/>
      <c r="X39" s="178"/>
      <c r="Y39" s="178"/>
    </row>
    <row r="40" spans="2:25" x14ac:dyDescent="0.35">
      <c r="B40" s="98"/>
      <c r="C40" s="99"/>
      <c r="D40" s="99"/>
      <c r="E40" s="100"/>
      <c r="F40" s="94" t="str">
        <f t="shared" si="0"/>
        <v/>
      </c>
      <c r="G40" s="101"/>
      <c r="H40" s="99"/>
      <c r="I40" s="99"/>
      <c r="J40" s="100"/>
      <c r="K40" s="95" t="str">
        <f t="shared" si="1"/>
        <v/>
      </c>
      <c r="L40" s="101"/>
      <c r="M40" s="99"/>
      <c r="N40" s="99"/>
      <c r="O40" s="100"/>
      <c r="P40" s="95" t="str">
        <f t="shared" si="2"/>
        <v/>
      </c>
      <c r="Q40" s="108" t="str">
        <f t="shared" si="3"/>
        <v/>
      </c>
      <c r="R40" s="108" t="str">
        <f t="shared" si="4"/>
        <v/>
      </c>
      <c r="S40" s="108" t="str">
        <f t="shared" si="5"/>
        <v/>
      </c>
      <c r="T40" s="178"/>
      <c r="U40" s="178"/>
      <c r="V40" s="178"/>
      <c r="W40" s="178"/>
      <c r="X40" s="178"/>
      <c r="Y40" s="178"/>
    </row>
    <row r="41" spans="2:25" x14ac:dyDescent="0.35">
      <c r="B41" s="98"/>
      <c r="C41" s="99"/>
      <c r="D41" s="99"/>
      <c r="E41" s="100"/>
      <c r="F41" s="94" t="str">
        <f t="shared" si="0"/>
        <v/>
      </c>
      <c r="G41" s="101"/>
      <c r="H41" s="99"/>
      <c r="I41" s="99"/>
      <c r="J41" s="100"/>
      <c r="K41" s="95" t="str">
        <f t="shared" si="1"/>
        <v/>
      </c>
      <c r="L41" s="101"/>
      <c r="M41" s="99"/>
      <c r="N41" s="99"/>
      <c r="O41" s="100"/>
      <c r="P41" s="95" t="str">
        <f t="shared" si="2"/>
        <v/>
      </c>
      <c r="Q41" s="108" t="str">
        <f t="shared" si="3"/>
        <v/>
      </c>
      <c r="R41" s="108" t="str">
        <f t="shared" si="4"/>
        <v/>
      </c>
      <c r="S41" s="108" t="str">
        <f t="shared" si="5"/>
        <v/>
      </c>
      <c r="T41" s="178"/>
      <c r="U41" s="178"/>
      <c r="V41" s="178"/>
      <c r="W41" s="178"/>
      <c r="X41" s="178"/>
      <c r="Y41" s="178"/>
    </row>
    <row r="42" spans="2:25" x14ac:dyDescent="0.35">
      <c r="B42" s="98"/>
      <c r="C42" s="99"/>
      <c r="D42" s="99"/>
      <c r="E42" s="100"/>
      <c r="F42" s="94" t="str">
        <f t="shared" si="0"/>
        <v/>
      </c>
      <c r="G42" s="101"/>
      <c r="H42" s="99"/>
      <c r="I42" s="99"/>
      <c r="J42" s="100"/>
      <c r="K42" s="95" t="str">
        <f t="shared" si="1"/>
        <v/>
      </c>
      <c r="L42" s="101"/>
      <c r="M42" s="99"/>
      <c r="N42" s="99"/>
      <c r="O42" s="100"/>
      <c r="P42" s="95" t="str">
        <f t="shared" si="2"/>
        <v/>
      </c>
      <c r="Q42" s="108" t="str">
        <f t="shared" si="3"/>
        <v/>
      </c>
      <c r="R42" s="108" t="str">
        <f t="shared" si="4"/>
        <v/>
      </c>
      <c r="S42" s="108" t="str">
        <f t="shared" si="5"/>
        <v/>
      </c>
      <c r="T42" s="178"/>
      <c r="U42" s="178"/>
      <c r="V42" s="178"/>
      <c r="W42" s="178"/>
      <c r="X42" s="178"/>
      <c r="Y42" s="178"/>
    </row>
    <row r="43" spans="2:25" x14ac:dyDescent="0.35">
      <c r="B43" s="98"/>
      <c r="C43" s="99"/>
      <c r="D43" s="99"/>
      <c r="E43" s="100"/>
      <c r="F43" s="94" t="str">
        <f t="shared" si="0"/>
        <v/>
      </c>
      <c r="G43" s="101"/>
      <c r="H43" s="99"/>
      <c r="I43" s="99"/>
      <c r="J43" s="100"/>
      <c r="K43" s="95" t="str">
        <f t="shared" si="1"/>
        <v/>
      </c>
      <c r="L43" s="101"/>
      <c r="M43" s="99"/>
      <c r="N43" s="99"/>
      <c r="O43" s="100"/>
      <c r="P43" s="95" t="str">
        <f t="shared" si="2"/>
        <v/>
      </c>
      <c r="Q43" s="108" t="str">
        <f t="shared" si="3"/>
        <v/>
      </c>
      <c r="R43" s="108" t="str">
        <f t="shared" si="4"/>
        <v/>
      </c>
      <c r="S43" s="108" t="str">
        <f t="shared" si="5"/>
        <v/>
      </c>
      <c r="T43" s="178"/>
      <c r="U43" s="178"/>
      <c r="V43" s="178"/>
      <c r="W43" s="178"/>
      <c r="X43" s="178"/>
      <c r="Y43" s="178"/>
    </row>
    <row r="44" spans="2:25" x14ac:dyDescent="0.35">
      <c r="B44" s="98"/>
      <c r="C44" s="99"/>
      <c r="D44" s="99"/>
      <c r="E44" s="100"/>
      <c r="F44" s="94" t="str">
        <f t="shared" si="0"/>
        <v/>
      </c>
      <c r="G44" s="101"/>
      <c r="H44" s="99"/>
      <c r="I44" s="99"/>
      <c r="J44" s="100"/>
      <c r="K44" s="95" t="str">
        <f t="shared" si="1"/>
        <v/>
      </c>
      <c r="L44" s="101"/>
      <c r="M44" s="99"/>
      <c r="N44" s="99"/>
      <c r="O44" s="100"/>
      <c r="P44" s="95" t="str">
        <f t="shared" si="2"/>
        <v/>
      </c>
      <c r="Q44" s="108" t="str">
        <f t="shared" si="3"/>
        <v/>
      </c>
      <c r="R44" s="108" t="str">
        <f t="shared" si="4"/>
        <v/>
      </c>
      <c r="S44" s="108" t="str">
        <f t="shared" si="5"/>
        <v/>
      </c>
      <c r="T44" s="178"/>
      <c r="U44" s="178"/>
      <c r="V44" s="178"/>
      <c r="W44" s="178"/>
      <c r="X44" s="178"/>
      <c r="Y44" s="178"/>
    </row>
    <row r="45" spans="2:25" x14ac:dyDescent="0.35">
      <c r="B45" s="98"/>
      <c r="C45" s="99"/>
      <c r="D45" s="99"/>
      <c r="E45" s="100"/>
      <c r="F45" s="94" t="str">
        <f t="shared" si="0"/>
        <v/>
      </c>
      <c r="G45" s="101"/>
      <c r="H45" s="99"/>
      <c r="I45" s="99"/>
      <c r="J45" s="100"/>
      <c r="K45" s="95" t="str">
        <f t="shared" si="1"/>
        <v/>
      </c>
      <c r="L45" s="101"/>
      <c r="M45" s="99"/>
      <c r="N45" s="99"/>
      <c r="O45" s="100"/>
      <c r="P45" s="95" t="str">
        <f t="shared" si="2"/>
        <v/>
      </c>
      <c r="Q45" s="108" t="str">
        <f t="shared" si="3"/>
        <v/>
      </c>
      <c r="R45" s="108" t="str">
        <f t="shared" si="4"/>
        <v/>
      </c>
      <c r="S45" s="108" t="str">
        <f t="shared" si="5"/>
        <v/>
      </c>
      <c r="T45" s="178"/>
      <c r="U45" s="178"/>
      <c r="V45" s="178"/>
      <c r="W45" s="178"/>
      <c r="X45" s="178"/>
      <c r="Y45" s="178"/>
    </row>
    <row r="46" spans="2:25" x14ac:dyDescent="0.35">
      <c r="B46" s="98"/>
      <c r="C46" s="99"/>
      <c r="D46" s="99"/>
      <c r="E46" s="100"/>
      <c r="F46" s="94" t="str">
        <f t="shared" si="0"/>
        <v/>
      </c>
      <c r="G46" s="101"/>
      <c r="H46" s="99"/>
      <c r="I46" s="99"/>
      <c r="J46" s="100"/>
      <c r="K46" s="95" t="str">
        <f t="shared" si="1"/>
        <v/>
      </c>
      <c r="L46" s="101"/>
      <c r="M46" s="99"/>
      <c r="N46" s="99"/>
      <c r="O46" s="100"/>
      <c r="P46" s="95" t="str">
        <f t="shared" si="2"/>
        <v/>
      </c>
      <c r="Q46" s="108" t="str">
        <f t="shared" si="3"/>
        <v/>
      </c>
      <c r="R46" s="108" t="str">
        <f t="shared" si="4"/>
        <v/>
      </c>
      <c r="S46" s="108" t="str">
        <f t="shared" si="5"/>
        <v/>
      </c>
      <c r="T46" s="178"/>
      <c r="U46" s="178"/>
      <c r="V46" s="178"/>
      <c r="W46" s="178"/>
      <c r="X46" s="178"/>
      <c r="Y46" s="178"/>
    </row>
    <row r="47" spans="2:25" x14ac:dyDescent="0.35">
      <c r="B47" s="98"/>
      <c r="C47" s="99"/>
      <c r="D47" s="99"/>
      <c r="E47" s="100"/>
      <c r="F47" s="94" t="str">
        <f t="shared" si="0"/>
        <v/>
      </c>
      <c r="G47" s="101"/>
      <c r="H47" s="99"/>
      <c r="I47" s="99"/>
      <c r="J47" s="100"/>
      <c r="K47" s="95" t="str">
        <f t="shared" si="1"/>
        <v/>
      </c>
      <c r="L47" s="101"/>
      <c r="M47" s="99"/>
      <c r="N47" s="99"/>
      <c r="O47" s="100"/>
      <c r="P47" s="95" t="str">
        <f t="shared" si="2"/>
        <v/>
      </c>
      <c r="Q47" s="108" t="str">
        <f t="shared" si="3"/>
        <v/>
      </c>
      <c r="R47" s="108" t="str">
        <f t="shared" si="4"/>
        <v/>
      </c>
      <c r="S47" s="108" t="str">
        <f t="shared" si="5"/>
        <v/>
      </c>
      <c r="T47" s="178"/>
      <c r="U47" s="178"/>
      <c r="V47" s="178"/>
      <c r="W47" s="178"/>
      <c r="X47" s="178"/>
      <c r="Y47" s="178"/>
    </row>
    <row r="48" spans="2:25" x14ac:dyDescent="0.35">
      <c r="B48" s="98"/>
      <c r="C48" s="99"/>
      <c r="D48" s="99"/>
      <c r="E48" s="100"/>
      <c r="F48" s="94" t="str">
        <f t="shared" si="0"/>
        <v/>
      </c>
      <c r="G48" s="101"/>
      <c r="H48" s="99"/>
      <c r="I48" s="99"/>
      <c r="J48" s="100"/>
      <c r="K48" s="95" t="str">
        <f t="shared" si="1"/>
        <v/>
      </c>
      <c r="L48" s="101"/>
      <c r="M48" s="99"/>
      <c r="N48" s="99"/>
      <c r="O48" s="100"/>
      <c r="P48" s="95" t="str">
        <f t="shared" si="2"/>
        <v/>
      </c>
      <c r="Q48" s="108" t="str">
        <f t="shared" si="3"/>
        <v/>
      </c>
      <c r="R48" s="108" t="str">
        <f t="shared" si="4"/>
        <v/>
      </c>
      <c r="S48" s="108" t="str">
        <f t="shared" si="5"/>
        <v/>
      </c>
      <c r="T48" s="178"/>
      <c r="U48" s="178"/>
      <c r="V48" s="178"/>
      <c r="W48" s="178"/>
      <c r="X48" s="178"/>
      <c r="Y48" s="178"/>
    </row>
    <row r="49" spans="2:25" x14ac:dyDescent="0.35">
      <c r="B49" s="98"/>
      <c r="C49" s="99"/>
      <c r="D49" s="99"/>
      <c r="E49" s="100"/>
      <c r="F49" s="94" t="str">
        <f t="shared" si="0"/>
        <v/>
      </c>
      <c r="G49" s="101"/>
      <c r="H49" s="99"/>
      <c r="I49" s="99"/>
      <c r="J49" s="100"/>
      <c r="K49" s="95" t="str">
        <f t="shared" si="1"/>
        <v/>
      </c>
      <c r="L49" s="101"/>
      <c r="M49" s="99"/>
      <c r="N49" s="99"/>
      <c r="O49" s="100"/>
      <c r="P49" s="95" t="str">
        <f t="shared" si="2"/>
        <v/>
      </c>
      <c r="Q49" s="108" t="str">
        <f t="shared" si="3"/>
        <v/>
      </c>
      <c r="R49" s="108" t="str">
        <f t="shared" si="4"/>
        <v/>
      </c>
      <c r="S49" s="108" t="str">
        <f t="shared" si="5"/>
        <v/>
      </c>
      <c r="T49" s="178"/>
      <c r="U49" s="178"/>
      <c r="V49" s="178"/>
      <c r="W49" s="178"/>
      <c r="X49" s="178"/>
      <c r="Y49" s="178"/>
    </row>
    <row r="50" spans="2:25" x14ac:dyDescent="0.35">
      <c r="B50" s="98"/>
      <c r="C50" s="99"/>
      <c r="D50" s="99"/>
      <c r="E50" s="100"/>
      <c r="F50" s="94" t="str">
        <f t="shared" si="0"/>
        <v/>
      </c>
      <c r="G50" s="101"/>
      <c r="H50" s="99"/>
      <c r="I50" s="99"/>
      <c r="J50" s="100"/>
      <c r="K50" s="95" t="str">
        <f t="shared" si="1"/>
        <v/>
      </c>
      <c r="L50" s="101"/>
      <c r="M50" s="99"/>
      <c r="N50" s="99"/>
      <c r="O50" s="100"/>
      <c r="P50" s="95" t="str">
        <f t="shared" si="2"/>
        <v/>
      </c>
      <c r="Q50" s="108" t="str">
        <f t="shared" si="3"/>
        <v/>
      </c>
      <c r="R50" s="108" t="str">
        <f t="shared" si="4"/>
        <v/>
      </c>
      <c r="S50" s="108" t="str">
        <f t="shared" si="5"/>
        <v/>
      </c>
      <c r="T50" s="178"/>
      <c r="U50" s="178"/>
      <c r="V50" s="178"/>
      <c r="W50" s="178"/>
      <c r="X50" s="178"/>
      <c r="Y50" s="178"/>
    </row>
    <row r="51" spans="2:25" x14ac:dyDescent="0.35">
      <c r="B51" s="98"/>
      <c r="C51" s="99"/>
      <c r="D51" s="99"/>
      <c r="E51" s="100"/>
      <c r="F51" s="94" t="str">
        <f t="shared" si="0"/>
        <v/>
      </c>
      <c r="G51" s="101"/>
      <c r="H51" s="99"/>
      <c r="I51" s="99"/>
      <c r="J51" s="100"/>
      <c r="K51" s="95" t="str">
        <f t="shared" si="1"/>
        <v/>
      </c>
      <c r="L51" s="101"/>
      <c r="M51" s="99"/>
      <c r="N51" s="99"/>
      <c r="O51" s="100"/>
      <c r="P51" s="95" t="str">
        <f t="shared" si="2"/>
        <v/>
      </c>
      <c r="Q51" s="108" t="str">
        <f t="shared" si="3"/>
        <v/>
      </c>
      <c r="R51" s="108" t="str">
        <f t="shared" si="4"/>
        <v/>
      </c>
      <c r="S51" s="108" t="str">
        <f t="shared" si="5"/>
        <v/>
      </c>
      <c r="T51" s="178"/>
      <c r="U51" s="178"/>
      <c r="V51" s="178"/>
      <c r="W51" s="178"/>
      <c r="X51" s="178"/>
      <c r="Y51" s="178"/>
    </row>
    <row r="52" spans="2:25" x14ac:dyDescent="0.35">
      <c r="B52" s="98"/>
      <c r="C52" s="99"/>
      <c r="D52" s="99"/>
      <c r="E52" s="100"/>
      <c r="F52" s="94" t="str">
        <f t="shared" si="0"/>
        <v/>
      </c>
      <c r="G52" s="101"/>
      <c r="H52" s="99"/>
      <c r="I52" s="99"/>
      <c r="J52" s="100"/>
      <c r="K52" s="95" t="str">
        <f t="shared" si="1"/>
        <v/>
      </c>
      <c r="L52" s="101"/>
      <c r="M52" s="99"/>
      <c r="N52" s="99"/>
      <c r="O52" s="100"/>
      <c r="P52" s="95" t="str">
        <f t="shared" si="2"/>
        <v/>
      </c>
      <c r="Q52" s="108" t="str">
        <f t="shared" si="3"/>
        <v/>
      </c>
      <c r="R52" s="108" t="str">
        <f t="shared" si="4"/>
        <v/>
      </c>
      <c r="S52" s="108" t="str">
        <f t="shared" si="5"/>
        <v/>
      </c>
      <c r="T52" s="178"/>
      <c r="U52" s="178"/>
      <c r="V52" s="178"/>
      <c r="W52" s="178"/>
      <c r="X52" s="178"/>
      <c r="Y52" s="178"/>
    </row>
    <row r="53" spans="2:25" x14ac:dyDescent="0.35">
      <c r="B53" s="98"/>
      <c r="C53" s="99"/>
      <c r="D53" s="99"/>
      <c r="E53" s="100"/>
      <c r="F53" s="94" t="str">
        <f t="shared" si="0"/>
        <v/>
      </c>
      <c r="G53" s="101"/>
      <c r="H53" s="99"/>
      <c r="I53" s="99"/>
      <c r="J53" s="100"/>
      <c r="K53" s="95" t="str">
        <f t="shared" si="1"/>
        <v/>
      </c>
      <c r="L53" s="101"/>
      <c r="M53" s="99"/>
      <c r="N53" s="99"/>
      <c r="O53" s="100"/>
      <c r="P53" s="95" t="str">
        <f t="shared" si="2"/>
        <v/>
      </c>
      <c r="Q53" s="108" t="str">
        <f t="shared" si="3"/>
        <v/>
      </c>
      <c r="R53" s="108" t="str">
        <f t="shared" si="4"/>
        <v/>
      </c>
      <c r="S53" s="108" t="str">
        <f t="shared" si="5"/>
        <v/>
      </c>
      <c r="T53" s="178"/>
      <c r="U53" s="178"/>
      <c r="V53" s="178"/>
      <c r="W53" s="178"/>
      <c r="X53" s="178"/>
      <c r="Y53" s="178"/>
    </row>
    <row r="54" spans="2:25" x14ac:dyDescent="0.35">
      <c r="B54" s="98"/>
      <c r="C54" s="99"/>
      <c r="D54" s="99"/>
      <c r="E54" s="100"/>
      <c r="F54" s="94" t="str">
        <f t="shared" si="0"/>
        <v/>
      </c>
      <c r="G54" s="101"/>
      <c r="H54" s="99"/>
      <c r="I54" s="99"/>
      <c r="J54" s="100"/>
      <c r="K54" s="95" t="str">
        <f t="shared" si="1"/>
        <v/>
      </c>
      <c r="L54" s="101"/>
      <c r="M54" s="99"/>
      <c r="N54" s="99"/>
      <c r="O54" s="100"/>
      <c r="P54" s="95" t="str">
        <f t="shared" si="2"/>
        <v/>
      </c>
      <c r="Q54" s="108" t="str">
        <f t="shared" si="3"/>
        <v/>
      </c>
      <c r="R54" s="108" t="str">
        <f t="shared" si="4"/>
        <v/>
      </c>
      <c r="S54" s="108" t="str">
        <f t="shared" si="5"/>
        <v/>
      </c>
      <c r="T54" s="178"/>
      <c r="U54" s="178"/>
      <c r="V54" s="178"/>
      <c r="W54" s="178"/>
      <c r="X54" s="178"/>
      <c r="Y54" s="178"/>
    </row>
    <row r="55" spans="2:25" x14ac:dyDescent="0.35">
      <c r="B55" s="98"/>
      <c r="C55" s="99"/>
      <c r="D55" s="99"/>
      <c r="E55" s="100"/>
      <c r="F55" s="94" t="str">
        <f t="shared" si="0"/>
        <v/>
      </c>
      <c r="G55" s="101"/>
      <c r="H55" s="99"/>
      <c r="I55" s="99"/>
      <c r="J55" s="100"/>
      <c r="K55" s="95" t="str">
        <f t="shared" si="1"/>
        <v/>
      </c>
      <c r="L55" s="101"/>
      <c r="M55" s="99"/>
      <c r="N55" s="99"/>
      <c r="O55" s="100"/>
      <c r="P55" s="95" t="str">
        <f t="shared" si="2"/>
        <v/>
      </c>
      <c r="Q55" s="108" t="str">
        <f t="shared" si="3"/>
        <v/>
      </c>
      <c r="R55" s="108" t="str">
        <f t="shared" si="4"/>
        <v/>
      </c>
      <c r="S55" s="108" t="str">
        <f t="shared" si="5"/>
        <v/>
      </c>
      <c r="T55" s="178"/>
      <c r="U55" s="178"/>
      <c r="V55" s="178"/>
      <c r="W55" s="178"/>
      <c r="X55" s="178"/>
      <c r="Y55" s="178"/>
    </row>
    <row r="56" spans="2:25" ht="15" thickBot="1" x14ac:dyDescent="0.4">
      <c r="B56" s="102"/>
      <c r="C56" s="103"/>
      <c r="D56" s="103"/>
      <c r="E56" s="104"/>
      <c r="F56" s="105" t="str">
        <f t="shared" si="0"/>
        <v/>
      </c>
      <c r="G56" s="106"/>
      <c r="H56" s="103"/>
      <c r="I56" s="103"/>
      <c r="J56" s="104"/>
      <c r="K56" s="107" t="str">
        <f t="shared" si="1"/>
        <v/>
      </c>
      <c r="L56" s="106"/>
      <c r="M56" s="103"/>
      <c r="N56" s="103"/>
      <c r="O56" s="104"/>
      <c r="P56" s="107" t="str">
        <f t="shared" si="2"/>
        <v/>
      </c>
      <c r="Q56" s="108" t="str">
        <f t="shared" si="3"/>
        <v/>
      </c>
      <c r="R56" s="108" t="str">
        <f t="shared" si="4"/>
        <v/>
      </c>
      <c r="S56" s="108" t="str">
        <f t="shared" si="5"/>
        <v/>
      </c>
      <c r="T56" s="178"/>
      <c r="U56" s="178"/>
      <c r="V56" s="178"/>
      <c r="W56" s="178"/>
      <c r="X56" s="178"/>
      <c r="Y56" s="178"/>
    </row>
    <row r="57" spans="2:25" ht="15" thickBot="1" x14ac:dyDescent="0.4">
      <c r="B57" s="110" t="s">
        <v>156</v>
      </c>
      <c r="C57" s="111"/>
      <c r="D57" s="245" t="str">
        <f>IF(OR(ISBLANK(B24),ISBLANK(C24),ISBLANK(D24),ISBLANK(E24)),"",ROUND(AVERAGE(E24:E56,J24:J56,O24:O56),0))</f>
        <v/>
      </c>
      <c r="E57" s="245"/>
      <c r="F57" s="246"/>
      <c r="G57" s="221" t="s">
        <v>154</v>
      </c>
      <c r="H57" s="222"/>
      <c r="I57" s="222"/>
      <c r="J57" s="222"/>
      <c r="K57" s="173" t="str">
        <f>IF(OR(ISBLANK(B24),ISBLANK(C24),ISBLANK(D24),ISBLANK(E24),ISBLANK(P16)),"",COUNTIF(E24:E56,"&gt;"&amp;P16)+COUNTIF(J24:J56,"&gt;"&amp;P16)+COUNTIF(O24:O56,"&gt;"&amp;P16))</f>
        <v/>
      </c>
      <c r="L57" s="221" t="s">
        <v>155</v>
      </c>
      <c r="M57" s="222"/>
      <c r="N57" s="222"/>
      <c r="O57" s="222"/>
      <c r="P57" s="174" t="str">
        <f>IF(OR(ISBLANK(B24),ISBLANK(C24),ISBLANK(D24),ISBLANK(E24),ISBLANK(P16)),"",COUNTIF(E24:E56,"&lt;="&amp;P16)+COUNTIF(J24:J56,"&lt;="&amp;P16)+COUNTIF(O24:O56,"&lt;="&amp;P16))</f>
        <v/>
      </c>
      <c r="Q57" s="108"/>
      <c r="R57" s="108"/>
      <c r="S57" s="108"/>
      <c r="T57" s="178"/>
      <c r="U57" s="178"/>
      <c r="V57" s="178"/>
      <c r="W57" s="178"/>
      <c r="X57" s="178"/>
      <c r="Y57" s="178"/>
    </row>
    <row r="58" spans="2:25" x14ac:dyDescent="0.35">
      <c r="T58" s="178"/>
      <c r="U58" s="178"/>
      <c r="V58" s="178"/>
      <c r="W58" s="178"/>
      <c r="X58" s="178"/>
      <c r="Y58" s="178"/>
    </row>
    <row r="59" spans="2:25" x14ac:dyDescent="0.35">
      <c r="R59" s="109"/>
      <c r="T59" s="178"/>
      <c r="U59" s="178"/>
      <c r="V59" s="178"/>
      <c r="W59" s="178"/>
      <c r="X59" s="178"/>
      <c r="Y59" s="178"/>
    </row>
    <row r="60" spans="2:25" x14ac:dyDescent="0.35">
      <c r="T60" s="178"/>
      <c r="U60" s="178"/>
      <c r="V60" s="178"/>
      <c r="W60" s="178"/>
      <c r="X60" s="178"/>
      <c r="Y60" s="178"/>
    </row>
    <row r="61" spans="2:25" x14ac:dyDescent="0.35">
      <c r="T61" s="178"/>
      <c r="U61" s="178"/>
      <c r="V61" s="178"/>
      <c r="W61" s="178"/>
      <c r="X61" s="178"/>
      <c r="Y61" s="178"/>
    </row>
    <row r="62" spans="2:25" x14ac:dyDescent="0.35">
      <c r="T62" s="178"/>
      <c r="U62" s="178"/>
      <c r="V62" s="178"/>
      <c r="W62" s="178"/>
      <c r="X62" s="178"/>
      <c r="Y62" s="178"/>
    </row>
    <row r="63" spans="2:25" x14ac:dyDescent="0.35">
      <c r="T63" s="178"/>
      <c r="U63" s="178"/>
      <c r="V63" s="178"/>
      <c r="W63" s="178"/>
      <c r="X63" s="178"/>
      <c r="Y63" s="178"/>
    </row>
    <row r="64" spans="2:25" x14ac:dyDescent="0.35">
      <c r="T64" s="178"/>
      <c r="U64" s="178"/>
      <c r="V64" s="178"/>
      <c r="W64" s="178"/>
      <c r="X64" s="178"/>
      <c r="Y64" s="178"/>
    </row>
    <row r="65" spans="20:25" x14ac:dyDescent="0.35">
      <c r="T65" s="178"/>
      <c r="U65" s="178"/>
      <c r="V65" s="178"/>
      <c r="W65" s="178"/>
      <c r="X65" s="178"/>
      <c r="Y65" s="178"/>
    </row>
    <row r="66" spans="20:25" x14ac:dyDescent="0.35">
      <c r="T66" s="178"/>
      <c r="U66" s="178"/>
      <c r="V66" s="178"/>
      <c r="W66" s="178"/>
      <c r="X66" s="178"/>
      <c r="Y66" s="178"/>
    </row>
    <row r="67" spans="20:25" x14ac:dyDescent="0.35">
      <c r="T67" s="178"/>
      <c r="U67" s="178"/>
      <c r="V67" s="178"/>
      <c r="W67" s="178"/>
      <c r="X67" s="178"/>
      <c r="Y67" s="178"/>
    </row>
    <row r="68" spans="20:25" x14ac:dyDescent="0.35">
      <c r="T68" s="178"/>
      <c r="U68" s="178"/>
      <c r="V68" s="178"/>
      <c r="W68" s="178"/>
      <c r="X68" s="178"/>
      <c r="Y68" s="178"/>
    </row>
    <row r="144" ht="15" thickBot="1" x14ac:dyDescent="0.4"/>
    <row r="145" spans="34:46" ht="15.5" thickTop="1" thickBot="1" x14ac:dyDescent="0.4">
      <c r="AI145" s="223" t="s">
        <v>90</v>
      </c>
      <c r="AJ145" s="223"/>
    </row>
    <row r="146" spans="34:46" ht="15" thickBot="1" x14ac:dyDescent="0.4">
      <c r="AI146" s="156" t="s">
        <v>91</v>
      </c>
      <c r="AJ146" s="157" t="s">
        <v>92</v>
      </c>
    </row>
    <row r="147" spans="34:46" x14ac:dyDescent="0.35">
      <c r="AI147" s="158" t="s">
        <v>93</v>
      </c>
      <c r="AJ147" s="159">
        <v>60</v>
      </c>
      <c r="AS147" s="147" t="str">
        <f>IF($P$14="PA4",$P$16+80,"NOT PA4")</f>
        <v>NOT PA4</v>
      </c>
      <c r="AT147" s="147" t="str">
        <f>IF(P14="PA4",IF($AS$147&gt;=$AS$148,$AS$147,$AS$148),"NOT PA4")</f>
        <v>NOT PA4</v>
      </c>
    </row>
    <row r="148" spans="34:46" x14ac:dyDescent="0.35">
      <c r="AI148" s="158" t="s">
        <v>94</v>
      </c>
      <c r="AJ148" s="159">
        <v>70</v>
      </c>
      <c r="AS148" s="147" t="str">
        <f>IF($P$14="PA4",170,"NOT PA4")</f>
        <v>NOT PA4</v>
      </c>
    </row>
    <row r="149" spans="34:46" x14ac:dyDescent="0.35">
      <c r="AI149" s="158" t="s">
        <v>97</v>
      </c>
      <c r="AJ149" s="159">
        <v>80</v>
      </c>
    </row>
    <row r="150" spans="34:46" ht="15" thickBot="1" x14ac:dyDescent="0.4">
      <c r="AI150" s="160" t="s">
        <v>95</v>
      </c>
      <c r="AJ150" s="161">
        <v>250</v>
      </c>
    </row>
    <row r="151" spans="34:46" ht="15" thickTop="1" x14ac:dyDescent="0.35">
      <c r="AH151" s="162" t="s">
        <v>101</v>
      </c>
      <c r="AI151" s="163" t="e">
        <f>VLOOKUP(D8,AI147:AJ150,2,FALSE)</f>
        <v>#N/A</v>
      </c>
    </row>
    <row r="152" spans="34:46" x14ac:dyDescent="0.35">
      <c r="AH152" s="162" t="s">
        <v>98</v>
      </c>
      <c r="AI152" s="147" t="e">
        <f>IF(I11&gt;=AI151,"No","Yes")</f>
        <v>#N/A</v>
      </c>
    </row>
    <row r="153" spans="34:46" x14ac:dyDescent="0.35">
      <c r="AH153" s="162" t="s">
        <v>102</v>
      </c>
      <c r="AI153" s="163" t="e">
        <f>IF(I11&gt;=AI151,I11,AI151)</f>
        <v>#N/A</v>
      </c>
    </row>
    <row r="155" spans="34:46" x14ac:dyDescent="0.35">
      <c r="AH155" s="162" t="s">
        <v>27</v>
      </c>
    </row>
    <row r="156" spans="34:46" x14ac:dyDescent="0.35">
      <c r="AH156" s="162" t="s">
        <v>28</v>
      </c>
    </row>
    <row r="158" spans="34:46" x14ac:dyDescent="0.35">
      <c r="AM158" s="155" t="e">
        <f>ROUND(1267.2*((I10/9)+(I9*AI153/150)),2)</f>
        <v>#N/A</v>
      </c>
    </row>
    <row r="159" spans="34:46" x14ac:dyDescent="0.35">
      <c r="AH159" s="164" t="s">
        <v>18</v>
      </c>
      <c r="AI159" s="147" t="s">
        <v>104</v>
      </c>
    </row>
    <row r="160" spans="34:46" x14ac:dyDescent="0.35">
      <c r="AH160" s="164" t="s">
        <v>19</v>
      </c>
      <c r="AI160" s="147" t="s">
        <v>105</v>
      </c>
      <c r="AO160" s="147" t="str">
        <f>IF(P15="Yes","PAEfive",IF(P14="PA1","PAEone",IF(P14="PA2","PAEtwo",IF(P14="PA3","PAEthree",IF(P14="PA4","PAEfour","PAEempty")))))</f>
        <v>PAEempty</v>
      </c>
      <c r="AP160" s="147" t="str">
        <f>IF(P15="Yes","Afive",IF(P14="PA1","Aone",IF(P14="PA2","Atwo",IF(P14="PA3","Athree",IF(P14="PA4","Afour","")))))</f>
        <v/>
      </c>
    </row>
    <row r="161" spans="34:46" x14ac:dyDescent="0.35">
      <c r="AH161" s="164" t="s">
        <v>20</v>
      </c>
      <c r="AI161" s="147" t="s">
        <v>106</v>
      </c>
    </row>
    <row r="162" spans="34:46" x14ac:dyDescent="0.35">
      <c r="AH162" s="164" t="s">
        <v>21</v>
      </c>
      <c r="AI162" s="147" t="s">
        <v>107</v>
      </c>
      <c r="AP162" s="147" t="s">
        <v>150</v>
      </c>
    </row>
    <row r="163" spans="34:46" ht="55" customHeight="1" x14ac:dyDescent="0.35">
      <c r="AP163" s="147" t="s">
        <v>110</v>
      </c>
    </row>
    <row r="164" spans="34:46" ht="45" customHeight="1" x14ac:dyDescent="0.35">
      <c r="AP164" s="147" t="s">
        <v>112</v>
      </c>
    </row>
    <row r="165" spans="34:46" ht="47.5" customHeight="1" x14ac:dyDescent="0.35">
      <c r="AL165" s="147" t="s">
        <v>111</v>
      </c>
      <c r="AP165" s="147" t="s">
        <v>113</v>
      </c>
    </row>
    <row r="166" spans="34:46" ht="51.65" customHeight="1" x14ac:dyDescent="0.35">
      <c r="AL166" s="147" t="s">
        <v>115</v>
      </c>
      <c r="AP166" s="147" t="s">
        <v>114</v>
      </c>
    </row>
    <row r="167" spans="34:46" ht="45" customHeight="1" x14ac:dyDescent="0.35">
      <c r="AL167" s="147" t="s">
        <v>116</v>
      </c>
      <c r="AP167" s="147" t="s">
        <v>126</v>
      </c>
    </row>
    <row r="168" spans="34:46" x14ac:dyDescent="0.35">
      <c r="AL168" s="147" t="s">
        <v>117</v>
      </c>
    </row>
    <row r="169" spans="34:46" ht="47.5" customHeight="1" x14ac:dyDescent="0.35">
      <c r="AL169" s="147" t="s">
        <v>127</v>
      </c>
      <c r="AS169" s="165" t="str">
        <f>IF(P15="Yes","payequationfive",IF(P14="PA1","payequationone",IF(P14="PA2","payequationtwo",IF(P14="PA3","payequationthree",IF(P14="PA4","payequationfour","")))))</f>
        <v/>
      </c>
    </row>
    <row r="170" spans="34:46" x14ac:dyDescent="0.35">
      <c r="AS170" s="165"/>
    </row>
    <row r="171" spans="34:46" ht="54" customHeight="1" x14ac:dyDescent="0.35">
      <c r="AS171" s="165" t="s">
        <v>119</v>
      </c>
      <c r="AT171" s="166"/>
    </row>
    <row r="172" spans="34:46" ht="54" customHeight="1" x14ac:dyDescent="0.35">
      <c r="AS172" s="165" t="s">
        <v>120</v>
      </c>
    </row>
    <row r="173" spans="34:46" ht="54" customHeight="1" x14ac:dyDescent="0.35">
      <c r="AS173" s="165" t="s">
        <v>121</v>
      </c>
    </row>
    <row r="174" spans="34:46" ht="54" customHeight="1" x14ac:dyDescent="0.35">
      <c r="AS174" s="165" t="s">
        <v>122</v>
      </c>
    </row>
    <row r="175" spans="34:46" ht="54" customHeight="1" x14ac:dyDescent="0.35">
      <c r="AS175" s="165" t="s">
        <v>123</v>
      </c>
    </row>
  </sheetData>
  <sheetProtection algorithmName="SHA-512" hashValue="E0QkyO+3vFniUZkTbwNY39tsEB2pXySyemu+as/YcFWqYARJhCkDR2XHnk7Z6jd3cROaHER0gWU5Q37RIQWGUA==" saltValue="B0lith/VK9iU9b2l2zMBaQ==" spinCount="100000" sheet="1" objects="1" scenarios="1" selectLockedCells="1"/>
  <mergeCells count="32">
    <mergeCell ref="B3:P3"/>
    <mergeCell ref="C4:P4"/>
    <mergeCell ref="C5:F5"/>
    <mergeCell ref="H5:I5"/>
    <mergeCell ref="K5:L5"/>
    <mergeCell ref="N5:P5"/>
    <mergeCell ref="B13:P13"/>
    <mergeCell ref="E6:P6"/>
    <mergeCell ref="B7:C7"/>
    <mergeCell ref="E7:F7"/>
    <mergeCell ref="G7:J7"/>
    <mergeCell ref="K7:L7"/>
    <mergeCell ref="M7:P7"/>
    <mergeCell ref="B8:C8"/>
    <mergeCell ref="D8:P8"/>
    <mergeCell ref="B9:H9"/>
    <mergeCell ref="B10:H10"/>
    <mergeCell ref="B11:H11"/>
    <mergeCell ref="E14:L14"/>
    <mergeCell ref="M14:O14"/>
    <mergeCell ref="B15:O15"/>
    <mergeCell ref="C18:D18"/>
    <mergeCell ref="B20:D20"/>
    <mergeCell ref="E20:K20"/>
    <mergeCell ref="AI145:AJ145"/>
    <mergeCell ref="B21:H21"/>
    <mergeCell ref="I21:J21"/>
    <mergeCell ref="K21:O21"/>
    <mergeCell ref="B22:P22"/>
    <mergeCell ref="D57:F57"/>
    <mergeCell ref="G57:J57"/>
    <mergeCell ref="L57:O57"/>
  </mergeCells>
  <conditionalFormatting sqref="I21">
    <cfRule type="cellIs" dxfId="41" priority="5" operator="between">
      <formula>0.00001</formula>
      <formula>500000</formula>
    </cfRule>
    <cfRule type="cellIs" dxfId="40" priority="6" operator="between">
      <formula>-0.001</formula>
      <formula>-500000</formula>
    </cfRule>
  </conditionalFormatting>
  <conditionalFormatting sqref="F24:F56 P24:P56 K24:K56 L57">
    <cfRule type="containsText" dxfId="39" priority="2" operator="containsText" text="CA">
      <formula>NOT(ISERROR(SEARCH("CA",F24)))</formula>
    </cfRule>
    <cfRule type="cellIs" dxfId="38" priority="3" operator="between">
      <formula>0</formula>
      <formula>500000</formula>
    </cfRule>
    <cfRule type="cellIs" dxfId="37" priority="4" operator="between">
      <formula>-0.0000000001</formula>
      <formula>-500000</formula>
    </cfRule>
  </conditionalFormatting>
  <conditionalFormatting sqref="P21">
    <cfRule type="cellIs" dxfId="36"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9A83D41A-A511-4DDA-9429-843394229A79}"/>
    <dataValidation allowBlank="1" showInputMessage="1" showErrorMessage="1" promptTitle="Instructions" prompt="Please enter your target IRI here._x000a__x000a_You can determine your target IRI on the worksheet titled &quot;Target IRI Lookup Table &amp; Tool&quot;" sqref="E18" xr:uid="{FBA4322A-9F98-41F6-8836-5534731BBE25}"/>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9C68DED9-8093-4EEC-ACB3-6F540461123B}">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D430CE61-5865-463A-8B43-B8E80AE833B0}">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60AD6C2B-0843-4E76-9E33-59F693C0AE29}">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9656F2D6-A94D-4876-9F7B-1ACCE143A06E}">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2DBA980F-B508-4960-9E62-8CBB77B3B0D2}">
      <formula1>$AH$159:$AH$162</formula1>
    </dataValidation>
    <dataValidation errorStyle="warning" allowBlank="1" showInputMessage="1" sqref="E19" xr:uid="{FD59BE0D-B6C5-4F74-98B6-1E5A577D65F7}"/>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D467198B-34FD-4735-82CA-171F5BBD2D74}">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0E9B-9DF4-49F0-B379-D1D8B4383753}">
  <sheetPr>
    <pageSetUpPr fitToPage="1"/>
  </sheetPr>
  <dimension ref="B1:IO175"/>
  <sheetViews>
    <sheetView topLeftCell="A3" zoomScale="85" zoomScaleNormal="85" workbookViewId="0">
      <selection activeCell="G54" sqref="G54"/>
    </sheetView>
  </sheetViews>
  <sheetFormatPr defaultRowHeight="14.5" x14ac:dyDescent="0.35"/>
  <cols>
    <col min="1" max="1" width="9" style="48" customWidth="1"/>
    <col min="2" max="2" width="9.54296875" style="48" customWidth="1"/>
    <col min="3" max="3" width="7.81640625" style="48" customWidth="1"/>
    <col min="4" max="4" width="7.54296875" style="48" customWidth="1"/>
    <col min="5" max="5" width="5.1796875" style="48" customWidth="1"/>
    <col min="6" max="6" width="12.36328125" style="48" customWidth="1"/>
    <col min="7" max="7" width="8.54296875" style="48" customWidth="1"/>
    <col min="8" max="9" width="7.7265625" style="48" customWidth="1"/>
    <col min="10" max="10" width="5.26953125" style="48" customWidth="1"/>
    <col min="11" max="11" width="12.36328125" style="48" customWidth="1"/>
    <col min="12" max="12" width="8.1796875" style="48" bestFit="1" customWidth="1"/>
    <col min="13" max="13" width="7.453125" style="48" customWidth="1"/>
    <col min="14" max="14" width="6.81640625" style="48" customWidth="1"/>
    <col min="15" max="15" width="5.7265625" style="48" customWidth="1"/>
    <col min="16" max="16" width="12.36328125" style="48" customWidth="1"/>
    <col min="17" max="19" width="55.81640625" style="48" customWidth="1"/>
    <col min="20" max="20" width="10.54296875" style="48" customWidth="1"/>
    <col min="21" max="22" width="8.7265625" style="48"/>
    <col min="23" max="23" width="10.36328125" style="48" customWidth="1"/>
    <col min="24" max="25" width="8.7265625" style="48"/>
    <col min="26" max="34" width="8.7265625" style="147"/>
    <col min="35" max="35" width="99.81640625" style="147" customWidth="1"/>
    <col min="36" max="38" width="8.7265625" style="147"/>
    <col min="39" max="39" width="30.453125" style="147" customWidth="1"/>
    <col min="40" max="41" width="8.7265625" style="147"/>
    <col min="42" max="42" width="9.36328125" style="147" bestFit="1" customWidth="1"/>
    <col min="43" max="43" width="70.81640625" style="147" customWidth="1"/>
    <col min="44" max="46" width="8.7265625" style="147"/>
    <col min="47" max="47" width="88.7265625" style="147" customWidth="1"/>
    <col min="48" max="249" width="8.7265625" style="147"/>
    <col min="250" max="16384" width="8.7265625" style="48"/>
  </cols>
  <sheetData>
    <row r="1" spans="2:25" ht="12.65" hidden="1" customHeight="1" x14ac:dyDescent="0.35"/>
    <row r="2" spans="2:25" hidden="1" x14ac:dyDescent="0.35"/>
    <row r="3" spans="2:25" ht="15" thickBot="1" x14ac:dyDescent="0.4">
      <c r="B3" s="259" t="s">
        <v>181</v>
      </c>
      <c r="C3" s="259"/>
      <c r="D3" s="259"/>
      <c r="E3" s="259"/>
      <c r="F3" s="259"/>
      <c r="G3" s="259"/>
      <c r="H3" s="259"/>
      <c r="I3" s="259"/>
      <c r="J3" s="259"/>
      <c r="K3" s="259"/>
      <c r="L3" s="259"/>
      <c r="M3" s="259"/>
      <c r="N3" s="259"/>
      <c r="O3" s="259"/>
      <c r="P3" s="259"/>
      <c r="Q3" s="77"/>
    </row>
    <row r="4" spans="2:25" ht="15" thickBot="1" x14ac:dyDescent="0.4">
      <c r="B4" s="49" t="s">
        <v>80</v>
      </c>
      <c r="C4" s="247"/>
      <c r="D4" s="247"/>
      <c r="E4" s="247"/>
      <c r="F4" s="247"/>
      <c r="G4" s="247"/>
      <c r="H4" s="247"/>
      <c r="I4" s="247"/>
      <c r="J4" s="247"/>
      <c r="K4" s="247"/>
      <c r="L4" s="247"/>
      <c r="M4" s="247"/>
      <c r="N4" s="247"/>
      <c r="O4" s="247"/>
      <c r="P4" s="248"/>
      <c r="Q4" s="187"/>
      <c r="R4" s="178"/>
      <c r="S4" s="178"/>
      <c r="T4" s="178"/>
      <c r="U4" s="178"/>
      <c r="V4" s="178"/>
      <c r="W4" s="178"/>
      <c r="X4" s="178"/>
      <c r="Y4" s="178"/>
    </row>
    <row r="5" spans="2:25" ht="15" thickBot="1" x14ac:dyDescent="0.4">
      <c r="B5" s="50" t="s">
        <v>81</v>
      </c>
      <c r="C5" s="249"/>
      <c r="D5" s="249"/>
      <c r="E5" s="249"/>
      <c r="F5" s="250"/>
      <c r="G5" s="50" t="s">
        <v>82</v>
      </c>
      <c r="H5" s="251"/>
      <c r="I5" s="252"/>
      <c r="J5" s="50" t="s">
        <v>83</v>
      </c>
      <c r="K5" s="226"/>
      <c r="L5" s="235"/>
      <c r="M5" s="168" t="s">
        <v>84</v>
      </c>
      <c r="N5" s="253"/>
      <c r="O5" s="226"/>
      <c r="P5" s="235"/>
      <c r="Q5" s="186"/>
      <c r="R5" s="178"/>
      <c r="S5" s="178"/>
      <c r="T5" s="178"/>
      <c r="U5" s="178"/>
      <c r="V5" s="178"/>
      <c r="W5" s="178"/>
      <c r="X5" s="178"/>
      <c r="Y5" s="178"/>
    </row>
    <row r="6" spans="2:25" ht="15" thickBot="1" x14ac:dyDescent="0.4">
      <c r="B6" s="52" t="s">
        <v>85</v>
      </c>
      <c r="C6" s="53"/>
      <c r="D6" s="53"/>
      <c r="E6" s="226"/>
      <c r="F6" s="226"/>
      <c r="G6" s="226"/>
      <c r="H6" s="226"/>
      <c r="I6" s="226"/>
      <c r="J6" s="226"/>
      <c r="K6" s="226"/>
      <c r="L6" s="226"/>
      <c r="M6" s="226"/>
      <c r="N6" s="226"/>
      <c r="O6" s="226"/>
      <c r="P6" s="235"/>
      <c r="Q6" s="178"/>
      <c r="R6" s="178"/>
      <c r="S6" s="178"/>
      <c r="T6" s="178"/>
      <c r="U6" s="178"/>
      <c r="V6" s="178"/>
      <c r="W6" s="178"/>
      <c r="X6" s="178"/>
      <c r="Y6" s="178"/>
    </row>
    <row r="7" spans="2:25" ht="15.65" customHeight="1" thickBot="1" x14ac:dyDescent="0.4">
      <c r="B7" s="224" t="s">
        <v>86</v>
      </c>
      <c r="C7" s="225"/>
      <c r="D7" s="35"/>
      <c r="E7" s="224" t="s">
        <v>87</v>
      </c>
      <c r="F7" s="225"/>
      <c r="G7" s="257"/>
      <c r="H7" s="257"/>
      <c r="I7" s="257"/>
      <c r="J7" s="258"/>
      <c r="K7" s="255" t="s">
        <v>151</v>
      </c>
      <c r="L7" s="256"/>
      <c r="M7" s="257"/>
      <c r="N7" s="257"/>
      <c r="O7" s="257"/>
      <c r="P7" s="258"/>
      <c r="Q7" s="178"/>
      <c r="R7" s="183"/>
      <c r="S7" s="178"/>
      <c r="T7" s="178"/>
      <c r="U7" s="178"/>
      <c r="V7" s="178"/>
      <c r="W7" s="178"/>
      <c r="X7" s="178"/>
      <c r="Y7" s="178"/>
    </row>
    <row r="8" spans="2:25" ht="15.65" customHeight="1" thickBot="1" x14ac:dyDescent="0.4">
      <c r="B8" s="224" t="s">
        <v>96</v>
      </c>
      <c r="C8" s="225"/>
      <c r="D8" s="226"/>
      <c r="E8" s="226"/>
      <c r="F8" s="226"/>
      <c r="G8" s="226"/>
      <c r="H8" s="226"/>
      <c r="I8" s="226"/>
      <c r="J8" s="226"/>
      <c r="K8" s="226"/>
      <c r="L8" s="226"/>
      <c r="M8" s="226"/>
      <c r="N8" s="226"/>
      <c r="O8" s="226"/>
      <c r="P8" s="235"/>
      <c r="Q8" s="178"/>
      <c r="R8" s="181"/>
      <c r="S8" s="178"/>
      <c r="T8" s="178"/>
      <c r="U8" s="178"/>
      <c r="V8" s="178"/>
      <c r="W8" s="178"/>
      <c r="X8" s="178"/>
      <c r="Y8" s="178"/>
    </row>
    <row r="9" spans="2:25" ht="15.65" customHeight="1" thickBot="1" x14ac:dyDescent="0.4">
      <c r="B9" s="224" t="s">
        <v>99</v>
      </c>
      <c r="C9" s="225"/>
      <c r="D9" s="225"/>
      <c r="E9" s="225"/>
      <c r="F9" s="225"/>
      <c r="G9" s="225"/>
      <c r="H9" s="225"/>
      <c r="I9" s="45"/>
      <c r="J9" s="54"/>
      <c r="K9" s="169"/>
      <c r="L9" s="169"/>
      <c r="M9" s="169"/>
      <c r="N9" s="169"/>
      <c r="O9" s="169"/>
      <c r="P9" s="56"/>
      <c r="Q9" s="178"/>
      <c r="R9" s="178"/>
      <c r="S9" s="178"/>
      <c r="T9" s="178"/>
      <c r="U9" s="178"/>
      <c r="V9" s="178"/>
      <c r="W9" s="178"/>
      <c r="X9" s="178"/>
      <c r="Y9" s="178"/>
    </row>
    <row r="10" spans="2:25" ht="15.65" customHeight="1" thickBot="1" x14ac:dyDescent="0.4">
      <c r="B10" s="224" t="s">
        <v>100</v>
      </c>
      <c r="C10" s="225"/>
      <c r="D10" s="225"/>
      <c r="E10" s="225"/>
      <c r="F10" s="225"/>
      <c r="G10" s="225"/>
      <c r="H10" s="225"/>
      <c r="I10" s="46"/>
      <c r="J10" s="54"/>
      <c r="K10" s="169"/>
      <c r="L10" s="169"/>
      <c r="M10" s="169"/>
      <c r="N10" s="169"/>
      <c r="O10" s="169"/>
      <c r="P10" s="56"/>
      <c r="Q10" s="178"/>
      <c r="R10" s="178"/>
      <c r="S10" s="178"/>
      <c r="T10" s="178"/>
      <c r="U10" s="178"/>
      <c r="V10" s="178"/>
      <c r="W10" s="178"/>
      <c r="X10" s="178"/>
      <c r="Y10" s="178"/>
    </row>
    <row r="11" spans="2:25" ht="15.65" customHeight="1" thickBot="1" x14ac:dyDescent="0.4">
      <c r="B11" s="224" t="s">
        <v>149</v>
      </c>
      <c r="C11" s="225"/>
      <c r="D11" s="225"/>
      <c r="E11" s="225"/>
      <c r="F11" s="225"/>
      <c r="G11" s="225"/>
      <c r="H11" s="225"/>
      <c r="I11" s="38"/>
      <c r="K11" s="57"/>
      <c r="L11" s="57"/>
      <c r="M11" s="58"/>
      <c r="N11" s="58"/>
      <c r="O11" s="59"/>
      <c r="P11" s="60"/>
      <c r="Q11" s="178"/>
      <c r="R11" s="178"/>
      <c r="S11" s="178"/>
      <c r="T11" s="180"/>
      <c r="U11" s="178"/>
      <c r="V11" s="181"/>
      <c r="W11" s="178"/>
      <c r="X11" s="178"/>
      <c r="Y11" s="178"/>
    </row>
    <row r="12" spans="2:25" ht="15.65" customHeight="1" thickBot="1" x14ac:dyDescent="0.4">
      <c r="B12" s="61" t="str">
        <f>IF(OR(ISBLANK(I11),ISBLANK(D8)),"",IF(AI152="Yes", "P does not meet minimum price requirement. Instead P will equal:",""))</f>
        <v/>
      </c>
      <c r="C12" s="169"/>
      <c r="D12" s="169"/>
      <c r="E12" s="53"/>
      <c r="F12" s="53"/>
      <c r="G12" s="37"/>
      <c r="H12" s="47" t="str">
        <f>IF(OR(ISBLANK(I11),ISBLANK(D8)),"",IF(I11&gt;=AI151,"",AI151))</f>
        <v/>
      </c>
      <c r="I12" s="40"/>
      <c r="J12" s="62"/>
      <c r="K12" s="63"/>
      <c r="L12" s="63"/>
      <c r="M12" s="64"/>
      <c r="N12" s="64"/>
      <c r="O12" s="65"/>
      <c r="P12" s="66"/>
      <c r="Q12" s="178"/>
      <c r="R12" s="178"/>
      <c r="S12" s="178"/>
      <c r="T12" s="178"/>
      <c r="U12" s="178"/>
      <c r="V12" s="181"/>
      <c r="W12" s="178"/>
      <c r="X12" s="178"/>
      <c r="Y12" s="178"/>
    </row>
    <row r="13" spans="2:25" ht="15" thickBot="1" x14ac:dyDescent="0.4">
      <c r="B13" s="232" t="s">
        <v>144</v>
      </c>
      <c r="C13" s="233"/>
      <c r="D13" s="233"/>
      <c r="E13" s="233"/>
      <c r="F13" s="233"/>
      <c r="G13" s="233"/>
      <c r="H13" s="233"/>
      <c r="I13" s="233"/>
      <c r="J13" s="233"/>
      <c r="K13" s="233"/>
      <c r="L13" s="233"/>
      <c r="M13" s="233"/>
      <c r="N13" s="233"/>
      <c r="O13" s="233"/>
      <c r="P13" s="234"/>
      <c r="Q13" s="178"/>
      <c r="R13" s="178"/>
      <c r="S13" s="178"/>
      <c r="T13" s="178"/>
      <c r="U13" s="178"/>
      <c r="V13" s="178"/>
      <c r="W13" s="178"/>
      <c r="X13" s="178"/>
      <c r="Y13" s="178"/>
    </row>
    <row r="14" spans="2:25" ht="15" thickBot="1" x14ac:dyDescent="0.4">
      <c r="B14" s="52" t="s">
        <v>103</v>
      </c>
      <c r="C14" s="67"/>
      <c r="D14" s="67"/>
      <c r="E14" s="226"/>
      <c r="F14" s="226"/>
      <c r="G14" s="226"/>
      <c r="H14" s="226"/>
      <c r="I14" s="226"/>
      <c r="J14" s="226"/>
      <c r="K14" s="226"/>
      <c r="L14" s="226"/>
      <c r="M14" s="227" t="s">
        <v>108</v>
      </c>
      <c r="N14" s="227"/>
      <c r="O14" s="227"/>
      <c r="P14" s="56" t="str">
        <f>IF(OR(ISBLANK(E14)),"",VLOOKUP(E14,AH159:AI162,2,FALSE))</f>
        <v/>
      </c>
      <c r="Q14" s="178"/>
      <c r="R14" s="178"/>
      <c r="S14" s="178"/>
      <c r="T14" s="178"/>
      <c r="U14" s="178"/>
      <c r="V14" s="178"/>
      <c r="W14" s="178"/>
      <c r="X14" s="178"/>
      <c r="Y14" s="178"/>
    </row>
    <row r="15" spans="2:25" ht="15" thickBot="1" x14ac:dyDescent="0.4">
      <c r="B15" s="241" t="s">
        <v>125</v>
      </c>
      <c r="C15" s="242"/>
      <c r="D15" s="242"/>
      <c r="E15" s="242"/>
      <c r="F15" s="242"/>
      <c r="G15" s="242"/>
      <c r="H15" s="242"/>
      <c r="I15" s="242"/>
      <c r="J15" s="242"/>
      <c r="K15" s="242"/>
      <c r="L15" s="242"/>
      <c r="M15" s="242"/>
      <c r="N15" s="242"/>
      <c r="O15" s="242"/>
      <c r="P15" s="96"/>
      <c r="Q15" s="178"/>
      <c r="R15" s="181"/>
      <c r="S15" s="178"/>
      <c r="T15" s="178"/>
      <c r="U15" s="178"/>
      <c r="V15" s="178"/>
      <c r="W15" s="178"/>
      <c r="X15" s="178"/>
      <c r="Y15" s="178"/>
    </row>
    <row r="16" spans="2:25" ht="15" thickBot="1" x14ac:dyDescent="0.4">
      <c r="B16" s="52" t="s">
        <v>124</v>
      </c>
      <c r="C16" s="54"/>
      <c r="D16" s="54"/>
      <c r="E16" s="54"/>
      <c r="F16" s="97"/>
      <c r="G16" s="72"/>
      <c r="H16" s="73"/>
      <c r="I16" s="73"/>
      <c r="J16" s="74"/>
      <c r="K16" s="74"/>
      <c r="L16" s="75"/>
      <c r="M16" s="52" t="s">
        <v>109</v>
      </c>
      <c r="N16" s="53"/>
      <c r="O16" s="54"/>
      <c r="P16" s="39"/>
      <c r="Q16" s="178"/>
      <c r="R16" s="181"/>
      <c r="S16" s="178"/>
      <c r="T16" s="178"/>
      <c r="U16" s="178"/>
      <c r="V16" s="178"/>
      <c r="W16" s="178"/>
      <c r="X16" s="178"/>
      <c r="Y16" s="178"/>
    </row>
    <row r="17" spans="2:64" ht="34.5" customHeight="1" x14ac:dyDescent="0.35">
      <c r="B17" s="68"/>
      <c r="C17" s="69"/>
      <c r="D17" s="69"/>
      <c r="G17" s="70"/>
      <c r="H17" s="70"/>
      <c r="I17" s="70"/>
      <c r="J17" s="70"/>
      <c r="K17" s="70"/>
      <c r="L17" s="70"/>
      <c r="M17" s="71"/>
      <c r="N17" s="71"/>
      <c r="O17" s="71"/>
      <c r="P17" s="76"/>
      <c r="Q17" s="178"/>
      <c r="R17" s="181"/>
      <c r="S17" s="178"/>
      <c r="T17" s="178"/>
      <c r="U17" s="178"/>
      <c r="V17" s="178"/>
      <c r="W17" s="178"/>
      <c r="X17" s="178"/>
      <c r="Y17" s="178"/>
      <c r="AU17" s="147" t="s">
        <v>132</v>
      </c>
      <c r="AV17" s="148" t="s">
        <v>142</v>
      </c>
      <c r="BL17" s="149" t="str">
        <f>IF($P$15="Yes",IF(E24&lt;=$P$16,0, ($AM$158/((-37.75347*LN($P$16))+194.87))-($AM$158/((-37.75347*LN(E24))+194.87))),"NOT PA5 ONE OPERATION")</f>
        <v>NOT PA5 ONE OPERATION</v>
      </c>
    </row>
    <row r="18" spans="2:64" ht="34.5" customHeight="1" x14ac:dyDescent="0.35">
      <c r="B18" s="78" t="str">
        <f>IF(P15="No",IF(P14="PA1","A =",IF(P14="PA3","A=","")),IF(P15="Yes","A=",""))</f>
        <v/>
      </c>
      <c r="C18" s="254" t="str">
        <f>IF(P15="No",IF(P14="PA1",ROUND(1267.2*((I10/9)+(I9*AI153/150)),2),IF(P14="PA3",ROUND(1267.2*((I10/9)+(I9*AI153/150)),2),"")),IF(P15="Yes",ROUND(1267.2*((I10/9)+(I9*AI153/150)),2),""))</f>
        <v/>
      </c>
      <c r="D18" s="254"/>
      <c r="E18" s="79"/>
      <c r="F18" s="80"/>
      <c r="G18" s="70"/>
      <c r="H18" s="70"/>
      <c r="I18" s="70"/>
      <c r="J18" s="70"/>
      <c r="K18" s="70"/>
      <c r="L18" s="70"/>
      <c r="M18" s="71"/>
      <c r="N18" s="71"/>
      <c r="O18" s="71"/>
      <c r="P18" s="76"/>
      <c r="Q18" s="178"/>
      <c r="R18" s="178"/>
      <c r="S18" s="178"/>
      <c r="T18" s="178"/>
      <c r="U18" s="178"/>
      <c r="V18" s="178"/>
      <c r="W18" s="178"/>
      <c r="X18" s="178"/>
      <c r="Y18" s="178"/>
      <c r="AU18" s="147" t="s">
        <v>136</v>
      </c>
      <c r="AV18" s="148" t="s">
        <v>141</v>
      </c>
      <c r="BL18" s="147" t="str">
        <f>IF($P$14="PA1",IF(E24&lt;$P$16,0,IF(E24&gt;170,_xlfn.CONCAT("-$",ROUND($C$18,2)," or CA"),($C$18/((-37.75347*LN($P$16))+194.87))-($C$18/((-37.75347*LN(E24))+194.87)))),"NOT PA1")</f>
        <v>NOT PA1</v>
      </c>
    </row>
    <row r="19" spans="2:64" ht="48.75" customHeight="1" thickBot="1" x14ac:dyDescent="0.4">
      <c r="B19" s="81"/>
      <c r="C19" s="82"/>
      <c r="D19" s="80"/>
      <c r="E19" s="70"/>
      <c r="F19" s="70"/>
      <c r="G19" s="70"/>
      <c r="J19" s="83"/>
      <c r="K19" s="83"/>
      <c r="L19" s="70"/>
      <c r="M19" s="71"/>
      <c r="N19" s="71"/>
      <c r="O19" s="71"/>
      <c r="P19" s="76"/>
      <c r="Q19" s="178"/>
      <c r="R19" s="181"/>
      <c r="S19" s="178"/>
      <c r="T19" s="178"/>
      <c r="U19" s="178"/>
      <c r="V19" s="178"/>
      <c r="W19" s="178"/>
      <c r="X19" s="178"/>
      <c r="Y19" s="178"/>
      <c r="AU19" s="147" t="s">
        <v>135</v>
      </c>
      <c r="AV19" s="148" t="s">
        <v>140</v>
      </c>
      <c r="BL19" s="147" t="str">
        <f>IF($P$14="PA2",IF(E24&lt;=120,0,IF(E24&gt;170,"Max Neg. Pay/CA",((E24-120)*-5))),"NOT PA2")</f>
        <v>NOT PA2</v>
      </c>
    </row>
    <row r="20" spans="2:64" ht="15" thickBot="1" x14ac:dyDescent="0.4">
      <c r="B20" s="224" t="s">
        <v>143</v>
      </c>
      <c r="C20" s="225"/>
      <c r="D20" s="225"/>
      <c r="E20" s="243"/>
      <c r="F20" s="243"/>
      <c r="G20" s="243"/>
      <c r="H20" s="243"/>
      <c r="I20" s="243"/>
      <c r="J20" s="243"/>
      <c r="K20" s="244"/>
      <c r="L20" s="84" t="s">
        <v>152</v>
      </c>
      <c r="M20" s="84"/>
      <c r="N20" s="84"/>
      <c r="O20" s="84"/>
      <c r="P20" s="172"/>
      <c r="Q20" s="178"/>
      <c r="R20" s="178"/>
      <c r="S20" s="178"/>
      <c r="T20" s="178"/>
      <c r="U20" s="178"/>
      <c r="V20" s="178"/>
      <c r="W20" s="178"/>
      <c r="X20" s="178"/>
      <c r="Y20" s="178"/>
      <c r="AU20" s="147" t="s">
        <v>134</v>
      </c>
      <c r="AV20" s="150" t="s">
        <v>139</v>
      </c>
      <c r="AW20" s="151"/>
      <c r="AX20" s="151"/>
      <c r="AY20" s="151"/>
      <c r="BL20" s="147" t="str">
        <f>IF($P$14="PA3",IF(E24&lt;=120,0,IF(E24&gt;170,_xlfn.CONCAT("-$",C18," or CA"),($C$18/((-37.75347*LN($P$16))+194.87))-($C$18/((-37.75347*LN(E24))+194.87)))),"NOT PA3")</f>
        <v>NOT PA3</v>
      </c>
    </row>
    <row r="21" spans="2:64" ht="15" thickBot="1" x14ac:dyDescent="0.4">
      <c r="B21" s="239" t="s">
        <v>145</v>
      </c>
      <c r="C21" s="240"/>
      <c r="D21" s="240"/>
      <c r="E21" s="240"/>
      <c r="F21" s="240"/>
      <c r="G21" s="240"/>
      <c r="H21" s="240"/>
      <c r="I21" s="236">
        <f>IF(SUM(F24:F56)+SUM(K24:K56)+SUM(P24:P56)=0,0,SUMIF(F24:F56,"&lt;0")+SUMIF(K24:K56,"&lt;0")+SUMIF(P24:P56,"&lt;0")-P20)</f>
        <v>0</v>
      </c>
      <c r="J21" s="236"/>
      <c r="K21" s="237" t="s">
        <v>147</v>
      </c>
      <c r="L21" s="238"/>
      <c r="M21" s="238"/>
      <c r="N21" s="238"/>
      <c r="O21" s="238"/>
      <c r="P21" s="85">
        <f>COUNTIF(F24:F56,"*CA*")+COUNTIF(K24:K56,"*CA*")+COUNTIF(P24:P56,"*CA*")</f>
        <v>0</v>
      </c>
      <c r="Q21" s="178"/>
      <c r="R21" s="178"/>
      <c r="S21" s="178"/>
      <c r="T21" s="178"/>
      <c r="U21" s="178"/>
      <c r="V21" s="178"/>
      <c r="W21" s="178"/>
      <c r="X21" s="178"/>
      <c r="Y21" s="178"/>
      <c r="AU21" s="147" t="s">
        <v>133</v>
      </c>
      <c r="AV21" s="152" t="s">
        <v>138</v>
      </c>
      <c r="AW21" s="151"/>
      <c r="AX21" s="151"/>
      <c r="AY21" s="151"/>
      <c r="BL21" s="147" t="str">
        <f>IF($P$14="PA4",IF(E24&lt;=$P$16,0,IF(E24&gt;$AT$147,"Max Neg. Pay/CA",((E24-$P$16)*(-1.25)))),"NOT PA4")</f>
        <v>NOT PA4</v>
      </c>
    </row>
    <row r="22" spans="2:64" ht="25.5" customHeight="1" thickBot="1" x14ac:dyDescent="0.4">
      <c r="B22" s="228" t="s">
        <v>153</v>
      </c>
      <c r="C22" s="229"/>
      <c r="D22" s="229"/>
      <c r="E22" s="229"/>
      <c r="F22" s="229"/>
      <c r="G22" s="230"/>
      <c r="H22" s="230"/>
      <c r="I22" s="230"/>
      <c r="J22" s="230"/>
      <c r="K22" s="230"/>
      <c r="L22" s="230"/>
      <c r="M22" s="230"/>
      <c r="N22" s="230"/>
      <c r="O22" s="230"/>
      <c r="P22" s="231"/>
      <c r="T22" s="178"/>
      <c r="U22" s="178"/>
      <c r="V22" s="178"/>
      <c r="W22" s="178"/>
      <c r="X22" s="178"/>
      <c r="Y22" s="178"/>
      <c r="AU22" s="147" t="s">
        <v>137</v>
      </c>
      <c r="AV22" s="153" t="s">
        <v>146</v>
      </c>
      <c r="AW22" s="151"/>
      <c r="AX22" s="151"/>
      <c r="AY22" s="151"/>
    </row>
    <row r="23" spans="2:64" ht="15" thickBot="1" x14ac:dyDescent="0.4">
      <c r="B23" s="86" t="s">
        <v>118</v>
      </c>
      <c r="C23" s="87" t="s">
        <v>128</v>
      </c>
      <c r="D23" s="87" t="s">
        <v>129</v>
      </c>
      <c r="E23" s="88" t="s">
        <v>131</v>
      </c>
      <c r="F23" s="89" t="s">
        <v>88</v>
      </c>
      <c r="G23" s="86" t="s">
        <v>118</v>
      </c>
      <c r="H23" s="87" t="s">
        <v>128</v>
      </c>
      <c r="I23" s="87" t="s">
        <v>130</v>
      </c>
      <c r="J23" s="90" t="s">
        <v>131</v>
      </c>
      <c r="K23" s="91" t="s">
        <v>88</v>
      </c>
      <c r="L23" s="86" t="s">
        <v>118</v>
      </c>
      <c r="M23" s="87" t="s">
        <v>128</v>
      </c>
      <c r="N23" s="87" t="s">
        <v>129</v>
      </c>
      <c r="O23" s="90" t="s">
        <v>131</v>
      </c>
      <c r="P23" s="91" t="s">
        <v>88</v>
      </c>
      <c r="T23" s="182"/>
      <c r="U23" s="175"/>
      <c r="V23" s="175">
        <v>101.366</v>
      </c>
      <c r="W23" s="175"/>
      <c r="X23" s="178"/>
      <c r="Y23" s="178"/>
    </row>
    <row r="24" spans="2:64" x14ac:dyDescent="0.35">
      <c r="B24" s="41"/>
      <c r="C24" s="44"/>
      <c r="D24" s="44"/>
      <c r="E24" s="42"/>
      <c r="F24" s="92"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43"/>
      <c r="H24" s="44"/>
      <c r="I24" s="44"/>
      <c r="J24" s="42"/>
      <c r="K24" s="93" t="str">
        <f>IF(OR(ISBLANK($I$9),ISBLANK($I$10),ISBLANK($I$11),ISBLANK($P$14),ISBLANK($P$15),ISBLANK($P$16),ISBLANK($F$16),ISBLANK(G24),ISBLANK(H24),ISBLANK(I24),ISBLANK(J24)),"",IF($P$15="Yes",IF(J24&lt;=$P$16,0, ROUND(($AM$158/((-37.75347*LN($P$16))+194.87))-($AM$158/((-37.75347*LN(J24))+194.87)),2)),IF($P$14="PA1",IF(J24&lt;$P$16,0,IF(J24&gt;170,_xlfn.CONCAT("-$",ROUND($C$18,2),"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43"/>
      <c r="M24" s="44"/>
      <c r="N24" s="44"/>
      <c r="O24" s="42"/>
      <c r="P24" s="93" t="str">
        <f>IF(OR(ISBLANK($I$9),ISBLANK($I$10),ISBLANK($I$11),ISBLANK($P$14),ISBLANK($P$15),ISBLANK($P$16),ISBLANK($F$16),ISBLANK(L24),ISBLANK(M24),ISBLANK(N24),ISBLANK(O24)),"",IF($P$15="Yes",IF(O24&lt;=$P$16,0, ROUND(($AM$158/((-37.75347*LN($P$16))+194.87))-($AM$158/((-37.75347*LN(O24))+194.87)),2)),IF($P$14="PA1",IF(O24&lt;$P$16,0,IF(O24&gt;170,_xlfn.CONCAT("-$",ROUND($C$18,2),"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108" t="str">
        <f>IF(OR(ISBLANK(C24),ISBLANK(D24)),"", IF((D24-C24)&lt;&gt;0.01,"Error: Lot Size is reported in lengths not equivalent to 0.01 mile",""))</f>
        <v/>
      </c>
      <c r="R24" s="108" t="str">
        <f>IF(OR(ISBLANK(H24),ISBLANK(I24)),"", IF((I24-H24)&lt;&gt;0.01,"Error: Lot Size is not reported in 0.01 mile lengths",""))</f>
        <v/>
      </c>
      <c r="S24" s="108" t="str">
        <f>IF(OR(ISBLANK(M24),ISBLANK(N24)),"", IF((N24-M24)&lt;&gt;0.01,"Error: Lot Size is not reported in 0.01 mile lengths",""))</f>
        <v/>
      </c>
      <c r="T24" s="175"/>
      <c r="U24" s="175"/>
      <c r="V24" s="175">
        <f>ROUND(V23,0)</f>
        <v>101</v>
      </c>
      <c r="W24" s="175"/>
      <c r="X24" s="178"/>
      <c r="Y24" s="178"/>
    </row>
    <row r="25" spans="2:64" x14ac:dyDescent="0.35">
      <c r="B25" s="98"/>
      <c r="C25" s="99"/>
      <c r="D25" s="99"/>
      <c r="E25" s="100"/>
      <c r="F25" s="94" t="str">
        <f t="shared" ref="F25:F56" si="0">IF(OR(ISBLANK($I$9),ISBLANK($I$10),ISBLANK($I$11),ISBLANK($P$14),ISBLANK($P$15),ISBLANK($P$16),ISBLANK($F$16),ISBLANK(B25),ISBLANK(C25),ISBLANK(D25),ISBLANK(E25)),"",IF($P$15="Yes",IF(E25&lt;=$P$16,0, ROUND(($AM$158/((-37.75347*LN($P$16))+194.87))-($AM$158/((-37.75347*LN(E25))+194.87)),2)),IF($P$14="PA1",IF(E25&lt;$P$16,0,IF(E25&gt;170,_xlfn.CONCAT("-$",ROUND($C$18,2),"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101"/>
      <c r="H25" s="99"/>
      <c r="I25" s="99"/>
      <c r="J25" s="100"/>
      <c r="K25" s="95" t="str">
        <f t="shared" ref="K25:K56" si="1">IF(OR(ISBLANK($I$9),ISBLANK($I$10),ISBLANK($I$11),ISBLANK($P$14),ISBLANK($P$15),ISBLANK($P$16),ISBLANK($F$16),ISBLANK(G25),ISBLANK(H25),ISBLANK(I25),ISBLANK(J25)),"",IF($P$15="Yes",IF(J25&lt;=$P$16,0, ROUND(($AM$158/((-37.75347*LN($P$16))+194.87))-($AM$158/((-37.75347*LN(J25))+194.87)),2)),IF($P$14="PA1",IF(J25&lt;$P$16,0,IF(J25&gt;170,_xlfn.CONCAT("-$",ROUND($C$18,2),"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101"/>
      <c r="M25" s="99"/>
      <c r="N25" s="99"/>
      <c r="O25" s="100"/>
      <c r="P25" s="95" t="str">
        <f t="shared" ref="P25:P56" si="2">IF(OR(ISBLANK($I$9),ISBLANK($I$10),ISBLANK($I$11),ISBLANK($P$14),ISBLANK($P$15),ISBLANK($P$16),ISBLANK($F$16),ISBLANK(L25),ISBLANK(M25),ISBLANK(N25),ISBLANK(O25)),"",IF($P$15="Yes",IF(O25&lt;=$P$16,0, ROUND(($AM$158/((-37.75347*LN($P$16))+194.87))-($AM$158/((-37.75347*LN(O25))+194.87)),2)),IF($P$14="PA1",IF(O25&lt;$P$16,0,IF(O25&gt;170,_xlfn.CONCAT("-$",ROUND($C$18,2),"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108" t="str">
        <f t="shared" ref="Q25:Q56" si="3">IF(OR(ISBLANK(C25),ISBLANK(D25)),"", IF((D25-C25)&lt;&gt;0.01,"Error: Lot Size is not reported in 0.01 mile lengths",""))</f>
        <v/>
      </c>
      <c r="R25" s="108" t="str">
        <f t="shared" ref="R25:R56" si="4">IF(OR(ISBLANK(H25),ISBLANK(I25)),"", IF((I25-H25)&lt;&gt;0.01,"Error: Lot Size is not reported in 0.01 mile lengths",""))</f>
        <v/>
      </c>
      <c r="S25" s="108" t="str">
        <f t="shared" ref="S25:S56" si="5">IF(OR(ISBLANK(M25),ISBLANK(N25)),"", IF((N25-M25)&lt;&gt;0.01,"Error: Lot Size is not reported in 0.01 mile lengths",""))</f>
        <v/>
      </c>
      <c r="T25" s="177"/>
      <c r="U25" s="176"/>
      <c r="V25" s="177"/>
      <c r="W25" s="177"/>
      <c r="X25" s="178"/>
      <c r="Y25" s="178"/>
      <c r="AU25" s="147" t="s">
        <v>179</v>
      </c>
    </row>
    <row r="26" spans="2:64" x14ac:dyDescent="0.35">
      <c r="B26" s="98"/>
      <c r="C26" s="99"/>
      <c r="D26" s="99"/>
      <c r="E26" s="100"/>
      <c r="F26" s="94" t="str">
        <f t="shared" si="0"/>
        <v/>
      </c>
      <c r="G26" s="101"/>
      <c r="H26" s="99"/>
      <c r="I26" s="99"/>
      <c r="J26" s="100"/>
      <c r="K26" s="95" t="str">
        <f t="shared" si="1"/>
        <v/>
      </c>
      <c r="L26" s="101"/>
      <c r="M26" s="99"/>
      <c r="N26" s="99"/>
      <c r="O26" s="100"/>
      <c r="P26" s="95" t="str">
        <f t="shared" si="2"/>
        <v/>
      </c>
      <c r="Q26" s="108" t="str">
        <f t="shared" si="3"/>
        <v/>
      </c>
      <c r="R26" s="108" t="str">
        <f t="shared" si="4"/>
        <v/>
      </c>
      <c r="S26" s="108" t="str">
        <f t="shared" si="5"/>
        <v/>
      </c>
      <c r="T26" s="178"/>
      <c r="U26" s="178"/>
      <c r="V26" s="178"/>
      <c r="W26" s="183"/>
      <c r="X26" s="183"/>
      <c r="Y26" s="178"/>
      <c r="AU26" s="147"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5">
      <c r="B27" s="98"/>
      <c r="C27" s="99"/>
      <c r="D27" s="99"/>
      <c r="E27" s="100"/>
      <c r="F27" s="94" t="str">
        <f t="shared" si="0"/>
        <v/>
      </c>
      <c r="G27" s="101"/>
      <c r="H27" s="99"/>
      <c r="I27" s="99"/>
      <c r="J27" s="100"/>
      <c r="K27" s="95" t="str">
        <f t="shared" si="1"/>
        <v/>
      </c>
      <c r="L27" s="101"/>
      <c r="M27" s="99"/>
      <c r="N27" s="99"/>
      <c r="O27" s="100"/>
      <c r="P27" s="95" t="str">
        <f t="shared" si="2"/>
        <v/>
      </c>
      <c r="Q27" s="108" t="str">
        <f t="shared" si="3"/>
        <v/>
      </c>
      <c r="R27" s="108" t="str">
        <f t="shared" si="4"/>
        <v/>
      </c>
      <c r="S27" s="108" t="str">
        <f t="shared" si="5"/>
        <v/>
      </c>
      <c r="T27" s="178"/>
      <c r="U27" s="178"/>
      <c r="V27" s="178"/>
      <c r="W27" s="184"/>
      <c r="X27" s="178"/>
      <c r="Y27" s="178"/>
      <c r="AU27" s="154" t="s">
        <v>148</v>
      </c>
    </row>
    <row r="28" spans="2:64" x14ac:dyDescent="0.35">
      <c r="B28" s="98"/>
      <c r="C28" s="99"/>
      <c r="D28" s="99"/>
      <c r="E28" s="100"/>
      <c r="F28" s="94" t="str">
        <f t="shared" si="0"/>
        <v/>
      </c>
      <c r="G28" s="101"/>
      <c r="H28" s="99"/>
      <c r="I28" s="99"/>
      <c r="J28" s="100"/>
      <c r="K28" s="95" t="str">
        <f t="shared" si="1"/>
        <v/>
      </c>
      <c r="L28" s="101"/>
      <c r="M28" s="99"/>
      <c r="N28" s="99"/>
      <c r="O28" s="100"/>
      <c r="P28" s="95" t="str">
        <f t="shared" si="2"/>
        <v/>
      </c>
      <c r="Q28" s="108" t="str">
        <f t="shared" si="3"/>
        <v/>
      </c>
      <c r="R28" s="108" t="str">
        <f t="shared" si="4"/>
        <v/>
      </c>
      <c r="S28" s="108" t="str">
        <f t="shared" si="5"/>
        <v/>
      </c>
      <c r="T28" s="178"/>
      <c r="U28" s="178"/>
      <c r="V28" s="178"/>
      <c r="W28" s="183"/>
      <c r="X28" s="178"/>
      <c r="Y28" s="178"/>
    </row>
    <row r="29" spans="2:64" x14ac:dyDescent="0.35">
      <c r="B29" s="98"/>
      <c r="C29" s="99"/>
      <c r="D29" s="99"/>
      <c r="E29" s="100"/>
      <c r="F29" s="94" t="str">
        <f t="shared" si="0"/>
        <v/>
      </c>
      <c r="G29" s="101"/>
      <c r="H29" s="99"/>
      <c r="I29" s="99"/>
      <c r="J29" s="100"/>
      <c r="K29" s="95" t="str">
        <f t="shared" si="1"/>
        <v/>
      </c>
      <c r="L29" s="101"/>
      <c r="M29" s="99"/>
      <c r="N29" s="99"/>
      <c r="O29" s="100"/>
      <c r="P29" s="95" t="str">
        <f t="shared" si="2"/>
        <v/>
      </c>
      <c r="Q29" s="108" t="str">
        <f t="shared" si="3"/>
        <v/>
      </c>
      <c r="R29" s="108" t="str">
        <f t="shared" si="4"/>
        <v/>
      </c>
      <c r="S29" s="108" t="str">
        <f t="shared" si="5"/>
        <v/>
      </c>
      <c r="T29" s="178"/>
      <c r="U29" s="179"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78"/>
      <c r="W29" s="178" t="str">
        <f>IF(P14="PA4","something","")</f>
        <v/>
      </c>
      <c r="X29" s="183"/>
      <c r="Y29" s="178"/>
      <c r="AA29" s="148"/>
    </row>
    <row r="30" spans="2:64" x14ac:dyDescent="0.35">
      <c r="B30" s="98"/>
      <c r="C30" s="99"/>
      <c r="D30" s="99"/>
      <c r="E30" s="100"/>
      <c r="F30" s="94" t="str">
        <f t="shared" si="0"/>
        <v/>
      </c>
      <c r="G30" s="101"/>
      <c r="H30" s="99"/>
      <c r="I30" s="99"/>
      <c r="J30" s="100"/>
      <c r="K30" s="95" t="str">
        <f t="shared" si="1"/>
        <v/>
      </c>
      <c r="L30" s="101"/>
      <c r="M30" s="99"/>
      <c r="N30" s="99"/>
      <c r="O30" s="100"/>
      <c r="P30" s="95" t="str">
        <f t="shared" si="2"/>
        <v/>
      </c>
      <c r="Q30" s="108" t="str">
        <f t="shared" si="3"/>
        <v/>
      </c>
      <c r="R30" s="108" t="str">
        <f t="shared" si="4"/>
        <v/>
      </c>
      <c r="S30" s="108" t="str">
        <f t="shared" si="5"/>
        <v/>
      </c>
      <c r="T30" s="178"/>
      <c r="U30" s="178"/>
      <c r="V30" s="178"/>
      <c r="W30" s="181"/>
      <c r="X30" s="178"/>
      <c r="Y30" s="178"/>
    </row>
    <row r="31" spans="2:64" x14ac:dyDescent="0.35">
      <c r="B31" s="98"/>
      <c r="C31" s="99"/>
      <c r="D31" s="99"/>
      <c r="E31" s="100"/>
      <c r="F31" s="94" t="str">
        <f t="shared" si="0"/>
        <v/>
      </c>
      <c r="G31" s="101"/>
      <c r="H31" s="99"/>
      <c r="I31" s="99"/>
      <c r="J31" s="100"/>
      <c r="K31" s="95" t="str">
        <f t="shared" si="1"/>
        <v/>
      </c>
      <c r="L31" s="101"/>
      <c r="M31" s="99"/>
      <c r="N31" s="99"/>
      <c r="O31" s="100"/>
      <c r="P31" s="95" t="str">
        <f t="shared" si="2"/>
        <v/>
      </c>
      <c r="Q31" s="108" t="str">
        <f t="shared" si="3"/>
        <v/>
      </c>
      <c r="R31" s="108" t="str">
        <f t="shared" si="4"/>
        <v/>
      </c>
      <c r="S31" s="108" t="str">
        <f t="shared" si="5"/>
        <v/>
      </c>
      <c r="T31" s="178"/>
      <c r="U31" s="178"/>
      <c r="V31" s="178"/>
      <c r="W31" s="178"/>
      <c r="X31" s="178"/>
      <c r="Y31" s="183"/>
      <c r="Z31" s="155"/>
    </row>
    <row r="32" spans="2:64" x14ac:dyDescent="0.35">
      <c r="B32" s="98"/>
      <c r="C32" s="99"/>
      <c r="D32" s="99"/>
      <c r="E32" s="100"/>
      <c r="F32" s="94" t="str">
        <f t="shared" si="0"/>
        <v/>
      </c>
      <c r="G32" s="101"/>
      <c r="H32" s="99"/>
      <c r="I32" s="99"/>
      <c r="J32" s="100"/>
      <c r="K32" s="95" t="str">
        <f t="shared" si="1"/>
        <v/>
      </c>
      <c r="L32" s="101"/>
      <c r="M32" s="99"/>
      <c r="N32" s="99"/>
      <c r="O32" s="100"/>
      <c r="P32" s="95" t="str">
        <f t="shared" si="2"/>
        <v/>
      </c>
      <c r="Q32" s="108" t="str">
        <f t="shared" si="3"/>
        <v/>
      </c>
      <c r="R32" s="108" t="str">
        <f t="shared" si="4"/>
        <v/>
      </c>
      <c r="S32" s="108" t="str">
        <f t="shared" si="5"/>
        <v/>
      </c>
      <c r="T32" s="178"/>
      <c r="U32" s="178"/>
      <c r="V32" s="178"/>
      <c r="W32" s="178"/>
      <c r="X32" s="178"/>
      <c r="Y32" s="178"/>
      <c r="AA32" s="148"/>
    </row>
    <row r="33" spans="2:25" x14ac:dyDescent="0.35">
      <c r="B33" s="98"/>
      <c r="C33" s="99"/>
      <c r="D33" s="99"/>
      <c r="E33" s="100"/>
      <c r="F33" s="94" t="str">
        <f t="shared" si="0"/>
        <v/>
      </c>
      <c r="G33" s="101"/>
      <c r="H33" s="99"/>
      <c r="I33" s="99"/>
      <c r="J33" s="100"/>
      <c r="K33" s="95" t="str">
        <f t="shared" si="1"/>
        <v/>
      </c>
      <c r="L33" s="101"/>
      <c r="M33" s="99"/>
      <c r="N33" s="99"/>
      <c r="O33" s="100"/>
      <c r="P33" s="95" t="str">
        <f t="shared" si="2"/>
        <v/>
      </c>
      <c r="Q33" s="108" t="str">
        <f t="shared" si="3"/>
        <v/>
      </c>
      <c r="R33" s="108" t="str">
        <f t="shared" si="4"/>
        <v/>
      </c>
      <c r="S33" s="108" t="str">
        <f t="shared" si="5"/>
        <v/>
      </c>
      <c r="T33" s="178"/>
      <c r="U33" s="178"/>
      <c r="V33" s="178"/>
      <c r="W33" s="185"/>
      <c r="X33" s="178"/>
      <c r="Y33" s="178"/>
    </row>
    <row r="34" spans="2:25" x14ac:dyDescent="0.35">
      <c r="B34" s="98"/>
      <c r="C34" s="99"/>
      <c r="D34" s="99"/>
      <c r="E34" s="100"/>
      <c r="F34" s="94" t="str">
        <f t="shared" si="0"/>
        <v/>
      </c>
      <c r="G34" s="101"/>
      <c r="H34" s="99"/>
      <c r="I34" s="99"/>
      <c r="J34" s="100"/>
      <c r="K34" s="95" t="str">
        <f t="shared" si="1"/>
        <v/>
      </c>
      <c r="L34" s="101"/>
      <c r="M34" s="99"/>
      <c r="N34" s="99"/>
      <c r="O34" s="100"/>
      <c r="P34" s="95" t="str">
        <f t="shared" si="2"/>
        <v/>
      </c>
      <c r="Q34" s="108" t="str">
        <f t="shared" si="3"/>
        <v/>
      </c>
      <c r="R34" s="108" t="str">
        <f t="shared" si="4"/>
        <v/>
      </c>
      <c r="S34" s="108" t="str">
        <f t="shared" si="5"/>
        <v/>
      </c>
      <c r="T34" s="178"/>
      <c r="U34" s="178"/>
      <c r="V34" s="178"/>
      <c r="W34" s="178"/>
      <c r="X34" s="178"/>
      <c r="Y34" s="178"/>
    </row>
    <row r="35" spans="2:25" x14ac:dyDescent="0.35">
      <c r="B35" s="98"/>
      <c r="C35" s="99"/>
      <c r="D35" s="99"/>
      <c r="E35" s="100"/>
      <c r="F35" s="94" t="str">
        <f t="shared" si="0"/>
        <v/>
      </c>
      <c r="G35" s="101"/>
      <c r="H35" s="99"/>
      <c r="I35" s="99"/>
      <c r="J35" s="100"/>
      <c r="K35" s="95" t="str">
        <f t="shared" si="1"/>
        <v/>
      </c>
      <c r="L35" s="101"/>
      <c r="M35" s="99"/>
      <c r="N35" s="99"/>
      <c r="O35" s="100"/>
      <c r="P35" s="95" t="str">
        <f t="shared" si="2"/>
        <v/>
      </c>
      <c r="Q35" s="108" t="str">
        <f t="shared" si="3"/>
        <v/>
      </c>
      <c r="R35" s="108" t="str">
        <f t="shared" si="4"/>
        <v/>
      </c>
      <c r="S35" s="108" t="str">
        <f t="shared" si="5"/>
        <v/>
      </c>
      <c r="T35" s="178"/>
      <c r="U35" s="178"/>
      <c r="V35" s="178"/>
      <c r="W35" s="178"/>
      <c r="X35" s="178"/>
      <c r="Y35" s="178"/>
    </row>
    <row r="36" spans="2:25" x14ac:dyDescent="0.35">
      <c r="B36" s="98"/>
      <c r="C36" s="99"/>
      <c r="D36" s="99"/>
      <c r="E36" s="100"/>
      <c r="F36" s="94" t="str">
        <f t="shared" si="0"/>
        <v/>
      </c>
      <c r="G36" s="101"/>
      <c r="H36" s="99"/>
      <c r="I36" s="99"/>
      <c r="J36" s="100"/>
      <c r="K36" s="95" t="str">
        <f t="shared" si="1"/>
        <v/>
      </c>
      <c r="L36" s="101"/>
      <c r="M36" s="99"/>
      <c r="N36" s="99"/>
      <c r="O36" s="100"/>
      <c r="P36" s="95" t="str">
        <f t="shared" si="2"/>
        <v/>
      </c>
      <c r="Q36" s="108" t="str">
        <f t="shared" si="3"/>
        <v/>
      </c>
      <c r="R36" s="108" t="str">
        <f t="shared" si="4"/>
        <v/>
      </c>
      <c r="S36" s="108" t="str">
        <f t="shared" si="5"/>
        <v/>
      </c>
      <c r="T36" s="178"/>
      <c r="U36" s="178"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78"/>
      <c r="W36" s="178"/>
      <c r="X36" s="178"/>
      <c r="Y36" s="178"/>
    </row>
    <row r="37" spans="2:25" x14ac:dyDescent="0.35">
      <c r="B37" s="98"/>
      <c r="C37" s="99"/>
      <c r="D37" s="99"/>
      <c r="E37" s="100"/>
      <c r="F37" s="94" t="str">
        <f t="shared" si="0"/>
        <v/>
      </c>
      <c r="G37" s="101"/>
      <c r="H37" s="99"/>
      <c r="I37" s="99"/>
      <c r="J37" s="100"/>
      <c r="K37" s="95" t="str">
        <f t="shared" si="1"/>
        <v/>
      </c>
      <c r="L37" s="101"/>
      <c r="M37" s="99"/>
      <c r="N37" s="99"/>
      <c r="O37" s="100"/>
      <c r="P37" s="95" t="str">
        <f t="shared" si="2"/>
        <v/>
      </c>
      <c r="Q37" s="108" t="str">
        <f t="shared" si="3"/>
        <v/>
      </c>
      <c r="R37" s="108" t="str">
        <f t="shared" si="4"/>
        <v/>
      </c>
      <c r="S37" s="108" t="str">
        <f t="shared" si="5"/>
        <v/>
      </c>
      <c r="T37" s="178"/>
      <c r="U37" s="178"/>
      <c r="V37" s="178"/>
      <c r="W37" s="178"/>
      <c r="X37" s="178"/>
      <c r="Y37" s="178"/>
    </row>
    <row r="38" spans="2:25" x14ac:dyDescent="0.35">
      <c r="B38" s="98"/>
      <c r="C38" s="99"/>
      <c r="D38" s="99"/>
      <c r="E38" s="100"/>
      <c r="F38" s="94" t="str">
        <f t="shared" si="0"/>
        <v/>
      </c>
      <c r="G38" s="101"/>
      <c r="H38" s="99"/>
      <c r="I38" s="99"/>
      <c r="J38" s="100"/>
      <c r="K38" s="95" t="str">
        <f t="shared" si="1"/>
        <v/>
      </c>
      <c r="L38" s="101"/>
      <c r="M38" s="99"/>
      <c r="N38" s="99"/>
      <c r="O38" s="100"/>
      <c r="P38" s="95" t="str">
        <f t="shared" si="2"/>
        <v/>
      </c>
      <c r="Q38" s="108" t="str">
        <f t="shared" si="3"/>
        <v/>
      </c>
      <c r="R38" s="108" t="str">
        <f t="shared" si="4"/>
        <v/>
      </c>
      <c r="S38" s="108" t="str">
        <f t="shared" si="5"/>
        <v/>
      </c>
      <c r="T38" s="178"/>
      <c r="U38" s="178"/>
      <c r="V38" s="178"/>
      <c r="W38" s="178"/>
      <c r="X38" s="178"/>
      <c r="Y38" s="178"/>
    </row>
    <row r="39" spans="2:25" x14ac:dyDescent="0.35">
      <c r="B39" s="98"/>
      <c r="C39" s="99"/>
      <c r="D39" s="99"/>
      <c r="E39" s="100"/>
      <c r="F39" s="94" t="str">
        <f t="shared" si="0"/>
        <v/>
      </c>
      <c r="G39" s="101"/>
      <c r="H39" s="99"/>
      <c r="I39" s="99"/>
      <c r="J39" s="100"/>
      <c r="K39" s="95" t="str">
        <f t="shared" si="1"/>
        <v/>
      </c>
      <c r="L39" s="101"/>
      <c r="M39" s="99"/>
      <c r="N39" s="99"/>
      <c r="O39" s="100"/>
      <c r="P39" s="95" t="str">
        <f t="shared" si="2"/>
        <v/>
      </c>
      <c r="Q39" s="108" t="str">
        <f t="shared" si="3"/>
        <v/>
      </c>
      <c r="R39" s="108" t="str">
        <f t="shared" si="4"/>
        <v/>
      </c>
      <c r="S39" s="108" t="str">
        <f t="shared" si="5"/>
        <v/>
      </c>
      <c r="T39" s="178"/>
      <c r="U39" s="178"/>
      <c r="V39" s="178"/>
      <c r="W39" s="178"/>
      <c r="X39" s="178"/>
      <c r="Y39" s="178"/>
    </row>
    <row r="40" spans="2:25" x14ac:dyDescent="0.35">
      <c r="B40" s="98"/>
      <c r="C40" s="99"/>
      <c r="D40" s="99"/>
      <c r="E40" s="100"/>
      <c r="F40" s="94" t="str">
        <f t="shared" si="0"/>
        <v/>
      </c>
      <c r="G40" s="101"/>
      <c r="H40" s="99"/>
      <c r="I40" s="99"/>
      <c r="J40" s="100"/>
      <c r="K40" s="95" t="str">
        <f t="shared" si="1"/>
        <v/>
      </c>
      <c r="L40" s="101"/>
      <c r="M40" s="99"/>
      <c r="N40" s="99"/>
      <c r="O40" s="100"/>
      <c r="P40" s="95" t="str">
        <f t="shared" si="2"/>
        <v/>
      </c>
      <c r="Q40" s="108" t="str">
        <f t="shared" si="3"/>
        <v/>
      </c>
      <c r="R40" s="108" t="str">
        <f t="shared" si="4"/>
        <v/>
      </c>
      <c r="S40" s="108" t="str">
        <f t="shared" si="5"/>
        <v/>
      </c>
      <c r="T40" s="178"/>
      <c r="U40" s="178"/>
      <c r="V40" s="178"/>
      <c r="W40" s="178"/>
      <c r="X40" s="178"/>
      <c r="Y40" s="178"/>
    </row>
    <row r="41" spans="2:25" x14ac:dyDescent="0.35">
      <c r="B41" s="98"/>
      <c r="C41" s="99"/>
      <c r="D41" s="99"/>
      <c r="E41" s="100"/>
      <c r="F41" s="94" t="str">
        <f t="shared" si="0"/>
        <v/>
      </c>
      <c r="G41" s="101"/>
      <c r="H41" s="99"/>
      <c r="I41" s="99"/>
      <c r="J41" s="100"/>
      <c r="K41" s="95" t="str">
        <f t="shared" si="1"/>
        <v/>
      </c>
      <c r="L41" s="101"/>
      <c r="M41" s="99"/>
      <c r="N41" s="99"/>
      <c r="O41" s="100"/>
      <c r="P41" s="95" t="str">
        <f t="shared" si="2"/>
        <v/>
      </c>
      <c r="Q41" s="108" t="str">
        <f t="shared" si="3"/>
        <v/>
      </c>
      <c r="R41" s="108" t="str">
        <f t="shared" si="4"/>
        <v/>
      </c>
      <c r="S41" s="108" t="str">
        <f t="shared" si="5"/>
        <v/>
      </c>
      <c r="T41" s="178"/>
      <c r="U41" s="178"/>
      <c r="V41" s="178"/>
      <c r="W41" s="178"/>
      <c r="X41" s="178"/>
      <c r="Y41" s="178"/>
    </row>
    <row r="42" spans="2:25" x14ac:dyDescent="0.35">
      <c r="B42" s="98"/>
      <c r="C42" s="99"/>
      <c r="D42" s="99"/>
      <c r="E42" s="100"/>
      <c r="F42" s="94" t="str">
        <f t="shared" si="0"/>
        <v/>
      </c>
      <c r="G42" s="101"/>
      <c r="H42" s="99"/>
      <c r="I42" s="99"/>
      <c r="J42" s="100"/>
      <c r="K42" s="95" t="str">
        <f t="shared" si="1"/>
        <v/>
      </c>
      <c r="L42" s="101"/>
      <c r="M42" s="99"/>
      <c r="N42" s="99"/>
      <c r="O42" s="100"/>
      <c r="P42" s="95" t="str">
        <f t="shared" si="2"/>
        <v/>
      </c>
      <c r="Q42" s="108" t="str">
        <f t="shared" si="3"/>
        <v/>
      </c>
      <c r="R42" s="108" t="str">
        <f t="shared" si="4"/>
        <v/>
      </c>
      <c r="S42" s="108" t="str">
        <f t="shared" si="5"/>
        <v/>
      </c>
      <c r="T42" s="178"/>
      <c r="U42" s="178"/>
      <c r="V42" s="178"/>
      <c r="W42" s="178"/>
      <c r="X42" s="178"/>
      <c r="Y42" s="178"/>
    </row>
    <row r="43" spans="2:25" x14ac:dyDescent="0.35">
      <c r="B43" s="98"/>
      <c r="C43" s="99"/>
      <c r="D43" s="99"/>
      <c r="E43" s="100"/>
      <c r="F43" s="94" t="str">
        <f t="shared" si="0"/>
        <v/>
      </c>
      <c r="G43" s="101"/>
      <c r="H43" s="99"/>
      <c r="I43" s="99"/>
      <c r="J43" s="100"/>
      <c r="K43" s="95" t="str">
        <f t="shared" si="1"/>
        <v/>
      </c>
      <c r="L43" s="101"/>
      <c r="M43" s="99"/>
      <c r="N43" s="99"/>
      <c r="O43" s="100"/>
      <c r="P43" s="95" t="str">
        <f t="shared" si="2"/>
        <v/>
      </c>
      <c r="Q43" s="108" t="str">
        <f t="shared" si="3"/>
        <v/>
      </c>
      <c r="R43" s="108" t="str">
        <f t="shared" si="4"/>
        <v/>
      </c>
      <c r="S43" s="108" t="str">
        <f t="shared" si="5"/>
        <v/>
      </c>
      <c r="T43" s="178"/>
      <c r="U43" s="178"/>
      <c r="V43" s="178"/>
      <c r="W43" s="178"/>
      <c r="X43" s="178"/>
      <c r="Y43" s="178"/>
    </row>
    <row r="44" spans="2:25" x14ac:dyDescent="0.35">
      <c r="B44" s="98"/>
      <c r="C44" s="99"/>
      <c r="D44" s="99"/>
      <c r="E44" s="100"/>
      <c r="F44" s="94" t="str">
        <f t="shared" si="0"/>
        <v/>
      </c>
      <c r="G44" s="101"/>
      <c r="H44" s="99"/>
      <c r="I44" s="99"/>
      <c r="J44" s="100"/>
      <c r="K44" s="95" t="str">
        <f t="shared" si="1"/>
        <v/>
      </c>
      <c r="L44" s="101"/>
      <c r="M44" s="99"/>
      <c r="N44" s="99"/>
      <c r="O44" s="100"/>
      <c r="P44" s="95" t="str">
        <f t="shared" si="2"/>
        <v/>
      </c>
      <c r="Q44" s="108" t="str">
        <f t="shared" si="3"/>
        <v/>
      </c>
      <c r="R44" s="108" t="str">
        <f t="shared" si="4"/>
        <v/>
      </c>
      <c r="S44" s="108" t="str">
        <f t="shared" si="5"/>
        <v/>
      </c>
      <c r="T44" s="178"/>
      <c r="U44" s="178"/>
      <c r="V44" s="178"/>
      <c r="W44" s="178"/>
      <c r="X44" s="178"/>
      <c r="Y44" s="178"/>
    </row>
    <row r="45" spans="2:25" x14ac:dyDescent="0.35">
      <c r="B45" s="98"/>
      <c r="C45" s="99"/>
      <c r="D45" s="99"/>
      <c r="E45" s="100"/>
      <c r="F45" s="94" t="str">
        <f t="shared" si="0"/>
        <v/>
      </c>
      <c r="G45" s="101"/>
      <c r="H45" s="99"/>
      <c r="I45" s="99"/>
      <c r="J45" s="100"/>
      <c r="K45" s="95" t="str">
        <f t="shared" si="1"/>
        <v/>
      </c>
      <c r="L45" s="101"/>
      <c r="M45" s="99"/>
      <c r="N45" s="99"/>
      <c r="O45" s="100"/>
      <c r="P45" s="95" t="str">
        <f t="shared" si="2"/>
        <v/>
      </c>
      <c r="Q45" s="108" t="str">
        <f t="shared" si="3"/>
        <v/>
      </c>
      <c r="R45" s="108" t="str">
        <f t="shared" si="4"/>
        <v/>
      </c>
      <c r="S45" s="108" t="str">
        <f t="shared" si="5"/>
        <v/>
      </c>
      <c r="T45" s="178"/>
      <c r="U45" s="178"/>
      <c r="V45" s="178"/>
      <c r="W45" s="178"/>
      <c r="X45" s="178"/>
      <c r="Y45" s="178"/>
    </row>
    <row r="46" spans="2:25" x14ac:dyDescent="0.35">
      <c r="B46" s="98"/>
      <c r="C46" s="99"/>
      <c r="D46" s="99"/>
      <c r="E46" s="100"/>
      <c r="F46" s="94" t="str">
        <f t="shared" si="0"/>
        <v/>
      </c>
      <c r="G46" s="101"/>
      <c r="H46" s="99"/>
      <c r="I46" s="99"/>
      <c r="J46" s="100"/>
      <c r="K46" s="95" t="str">
        <f t="shared" si="1"/>
        <v/>
      </c>
      <c r="L46" s="101"/>
      <c r="M46" s="99"/>
      <c r="N46" s="99"/>
      <c r="O46" s="100"/>
      <c r="P46" s="95" t="str">
        <f t="shared" si="2"/>
        <v/>
      </c>
      <c r="Q46" s="108" t="str">
        <f t="shared" si="3"/>
        <v/>
      </c>
      <c r="R46" s="108" t="str">
        <f t="shared" si="4"/>
        <v/>
      </c>
      <c r="S46" s="108" t="str">
        <f t="shared" si="5"/>
        <v/>
      </c>
      <c r="T46" s="178"/>
      <c r="U46" s="178"/>
      <c r="V46" s="178"/>
      <c r="W46" s="178"/>
      <c r="X46" s="178"/>
      <c r="Y46" s="178"/>
    </row>
    <row r="47" spans="2:25" x14ac:dyDescent="0.35">
      <c r="B47" s="98"/>
      <c r="C47" s="99"/>
      <c r="D47" s="99"/>
      <c r="E47" s="100"/>
      <c r="F47" s="94" t="str">
        <f t="shared" si="0"/>
        <v/>
      </c>
      <c r="G47" s="101"/>
      <c r="H47" s="99"/>
      <c r="I47" s="99"/>
      <c r="J47" s="100"/>
      <c r="K47" s="95" t="str">
        <f t="shared" si="1"/>
        <v/>
      </c>
      <c r="L47" s="101"/>
      <c r="M47" s="99"/>
      <c r="N47" s="99"/>
      <c r="O47" s="100"/>
      <c r="P47" s="95" t="str">
        <f t="shared" si="2"/>
        <v/>
      </c>
      <c r="Q47" s="108" t="str">
        <f t="shared" si="3"/>
        <v/>
      </c>
      <c r="R47" s="108" t="str">
        <f t="shared" si="4"/>
        <v/>
      </c>
      <c r="S47" s="108" t="str">
        <f t="shared" si="5"/>
        <v/>
      </c>
      <c r="T47" s="178"/>
      <c r="U47" s="178"/>
      <c r="V47" s="178"/>
      <c r="W47" s="178"/>
      <c r="X47" s="178"/>
      <c r="Y47" s="178"/>
    </row>
    <row r="48" spans="2:25" x14ac:dyDescent="0.35">
      <c r="B48" s="98"/>
      <c r="C48" s="99"/>
      <c r="D48" s="99"/>
      <c r="E48" s="100"/>
      <c r="F48" s="94" t="str">
        <f t="shared" si="0"/>
        <v/>
      </c>
      <c r="G48" s="101"/>
      <c r="H48" s="99"/>
      <c r="I48" s="99"/>
      <c r="J48" s="100"/>
      <c r="K48" s="95" t="str">
        <f t="shared" si="1"/>
        <v/>
      </c>
      <c r="L48" s="101"/>
      <c r="M48" s="99"/>
      <c r="N48" s="99"/>
      <c r="O48" s="100"/>
      <c r="P48" s="95" t="str">
        <f t="shared" si="2"/>
        <v/>
      </c>
      <c r="Q48" s="108" t="str">
        <f t="shared" si="3"/>
        <v/>
      </c>
      <c r="R48" s="108" t="str">
        <f t="shared" si="4"/>
        <v/>
      </c>
      <c r="S48" s="108" t="str">
        <f t="shared" si="5"/>
        <v/>
      </c>
      <c r="T48" s="178"/>
      <c r="U48" s="178"/>
      <c r="V48" s="178"/>
      <c r="W48" s="178"/>
      <c r="X48" s="178"/>
      <c r="Y48" s="178"/>
    </row>
    <row r="49" spans="2:25" x14ac:dyDescent="0.35">
      <c r="B49" s="98"/>
      <c r="C49" s="99"/>
      <c r="D49" s="99"/>
      <c r="E49" s="100"/>
      <c r="F49" s="94" t="str">
        <f t="shared" si="0"/>
        <v/>
      </c>
      <c r="G49" s="101"/>
      <c r="H49" s="99"/>
      <c r="I49" s="99"/>
      <c r="J49" s="100"/>
      <c r="K49" s="95" t="str">
        <f t="shared" si="1"/>
        <v/>
      </c>
      <c r="L49" s="101"/>
      <c r="M49" s="99"/>
      <c r="N49" s="99"/>
      <c r="O49" s="100"/>
      <c r="P49" s="95" t="str">
        <f t="shared" si="2"/>
        <v/>
      </c>
      <c r="Q49" s="108" t="str">
        <f t="shared" si="3"/>
        <v/>
      </c>
      <c r="R49" s="108" t="str">
        <f t="shared" si="4"/>
        <v/>
      </c>
      <c r="S49" s="108" t="str">
        <f t="shared" si="5"/>
        <v/>
      </c>
      <c r="T49" s="178"/>
      <c r="U49" s="178"/>
      <c r="V49" s="178"/>
      <c r="W49" s="178"/>
      <c r="X49" s="178"/>
      <c r="Y49" s="178"/>
    </row>
    <row r="50" spans="2:25" x14ac:dyDescent="0.35">
      <c r="B50" s="98"/>
      <c r="C50" s="99"/>
      <c r="D50" s="99"/>
      <c r="E50" s="100"/>
      <c r="F50" s="94" t="str">
        <f t="shared" si="0"/>
        <v/>
      </c>
      <c r="G50" s="101"/>
      <c r="H50" s="99"/>
      <c r="I50" s="99"/>
      <c r="J50" s="100"/>
      <c r="K50" s="95" t="str">
        <f t="shared" si="1"/>
        <v/>
      </c>
      <c r="L50" s="101"/>
      <c r="M50" s="99"/>
      <c r="N50" s="99"/>
      <c r="O50" s="100"/>
      <c r="P50" s="95" t="str">
        <f t="shared" si="2"/>
        <v/>
      </c>
      <c r="Q50" s="108" t="str">
        <f t="shared" si="3"/>
        <v/>
      </c>
      <c r="R50" s="108" t="str">
        <f t="shared" si="4"/>
        <v/>
      </c>
      <c r="S50" s="108" t="str">
        <f t="shared" si="5"/>
        <v/>
      </c>
      <c r="T50" s="178"/>
      <c r="U50" s="178"/>
      <c r="V50" s="178"/>
      <c r="W50" s="178"/>
      <c r="X50" s="178"/>
      <c r="Y50" s="178"/>
    </row>
    <row r="51" spans="2:25" x14ac:dyDescent="0.35">
      <c r="B51" s="98"/>
      <c r="C51" s="99"/>
      <c r="D51" s="99"/>
      <c r="E51" s="100"/>
      <c r="F51" s="94" t="str">
        <f t="shared" si="0"/>
        <v/>
      </c>
      <c r="G51" s="101"/>
      <c r="H51" s="99"/>
      <c r="I51" s="99"/>
      <c r="J51" s="100"/>
      <c r="K51" s="95" t="str">
        <f t="shared" si="1"/>
        <v/>
      </c>
      <c r="L51" s="101"/>
      <c r="M51" s="99"/>
      <c r="N51" s="99"/>
      <c r="O51" s="100"/>
      <c r="P51" s="95" t="str">
        <f t="shared" si="2"/>
        <v/>
      </c>
      <c r="Q51" s="108" t="str">
        <f t="shared" si="3"/>
        <v/>
      </c>
      <c r="R51" s="108" t="str">
        <f t="shared" si="4"/>
        <v/>
      </c>
      <c r="S51" s="108" t="str">
        <f t="shared" si="5"/>
        <v/>
      </c>
      <c r="T51" s="178"/>
      <c r="U51" s="178"/>
      <c r="V51" s="178"/>
      <c r="W51" s="178"/>
      <c r="X51" s="178"/>
      <c r="Y51" s="178"/>
    </row>
    <row r="52" spans="2:25" x14ac:dyDescent="0.35">
      <c r="B52" s="98"/>
      <c r="C52" s="99"/>
      <c r="D52" s="99"/>
      <c r="E52" s="100"/>
      <c r="F52" s="94" t="str">
        <f t="shared" si="0"/>
        <v/>
      </c>
      <c r="G52" s="101"/>
      <c r="H52" s="99"/>
      <c r="I52" s="99"/>
      <c r="J52" s="100"/>
      <c r="K52" s="95" t="str">
        <f t="shared" si="1"/>
        <v/>
      </c>
      <c r="L52" s="101"/>
      <c r="M52" s="99"/>
      <c r="N52" s="99"/>
      <c r="O52" s="100"/>
      <c r="P52" s="95" t="str">
        <f t="shared" si="2"/>
        <v/>
      </c>
      <c r="Q52" s="108" t="str">
        <f t="shared" si="3"/>
        <v/>
      </c>
      <c r="R52" s="108" t="str">
        <f t="shared" si="4"/>
        <v/>
      </c>
      <c r="S52" s="108" t="str">
        <f t="shared" si="5"/>
        <v/>
      </c>
      <c r="T52" s="178"/>
      <c r="U52" s="178"/>
      <c r="V52" s="178"/>
      <c r="W52" s="178"/>
      <c r="X52" s="178"/>
      <c r="Y52" s="178"/>
    </row>
    <row r="53" spans="2:25" x14ac:dyDescent="0.35">
      <c r="B53" s="98"/>
      <c r="C53" s="99"/>
      <c r="D53" s="99"/>
      <c r="E53" s="100"/>
      <c r="F53" s="94" t="str">
        <f t="shared" si="0"/>
        <v/>
      </c>
      <c r="G53" s="101"/>
      <c r="H53" s="99"/>
      <c r="I53" s="99"/>
      <c r="J53" s="100"/>
      <c r="K53" s="95" t="str">
        <f t="shared" si="1"/>
        <v/>
      </c>
      <c r="L53" s="101"/>
      <c r="M53" s="99"/>
      <c r="N53" s="99"/>
      <c r="O53" s="100"/>
      <c r="P53" s="95" t="str">
        <f t="shared" si="2"/>
        <v/>
      </c>
      <c r="Q53" s="108" t="str">
        <f t="shared" si="3"/>
        <v/>
      </c>
      <c r="R53" s="108" t="str">
        <f t="shared" si="4"/>
        <v/>
      </c>
      <c r="S53" s="108" t="str">
        <f t="shared" si="5"/>
        <v/>
      </c>
      <c r="T53" s="178"/>
      <c r="U53" s="178"/>
      <c r="V53" s="178"/>
      <c r="W53" s="178"/>
      <c r="X53" s="178"/>
      <c r="Y53" s="178"/>
    </row>
    <row r="54" spans="2:25" x14ac:dyDescent="0.35">
      <c r="B54" s="98"/>
      <c r="C54" s="99"/>
      <c r="D54" s="99"/>
      <c r="E54" s="100"/>
      <c r="F54" s="94" t="str">
        <f t="shared" si="0"/>
        <v/>
      </c>
      <c r="G54" s="101"/>
      <c r="H54" s="99"/>
      <c r="I54" s="99"/>
      <c r="J54" s="100"/>
      <c r="K54" s="95" t="str">
        <f t="shared" si="1"/>
        <v/>
      </c>
      <c r="L54" s="101"/>
      <c r="M54" s="99"/>
      <c r="N54" s="99"/>
      <c r="O54" s="100"/>
      <c r="P54" s="95" t="str">
        <f t="shared" si="2"/>
        <v/>
      </c>
      <c r="Q54" s="108" t="str">
        <f t="shared" si="3"/>
        <v/>
      </c>
      <c r="R54" s="108" t="str">
        <f t="shared" si="4"/>
        <v/>
      </c>
      <c r="S54" s="108" t="str">
        <f t="shared" si="5"/>
        <v/>
      </c>
      <c r="T54" s="178"/>
      <c r="U54" s="178"/>
      <c r="V54" s="178"/>
      <c r="W54" s="178"/>
      <c r="X54" s="178"/>
      <c r="Y54" s="178"/>
    </row>
    <row r="55" spans="2:25" x14ac:dyDescent="0.35">
      <c r="B55" s="98"/>
      <c r="C55" s="99"/>
      <c r="D55" s="99"/>
      <c r="E55" s="100"/>
      <c r="F55" s="94" t="str">
        <f t="shared" si="0"/>
        <v/>
      </c>
      <c r="G55" s="101"/>
      <c r="H55" s="99"/>
      <c r="I55" s="99"/>
      <c r="J55" s="100"/>
      <c r="K55" s="95" t="str">
        <f t="shared" si="1"/>
        <v/>
      </c>
      <c r="L55" s="101"/>
      <c r="M55" s="99"/>
      <c r="N55" s="99"/>
      <c r="O55" s="100"/>
      <c r="P55" s="95" t="str">
        <f t="shared" si="2"/>
        <v/>
      </c>
      <c r="Q55" s="108" t="str">
        <f t="shared" si="3"/>
        <v/>
      </c>
      <c r="R55" s="108" t="str">
        <f t="shared" si="4"/>
        <v/>
      </c>
      <c r="S55" s="108" t="str">
        <f t="shared" si="5"/>
        <v/>
      </c>
      <c r="T55" s="178"/>
      <c r="U55" s="178"/>
      <c r="V55" s="178"/>
      <c r="W55" s="178"/>
      <c r="X55" s="178"/>
      <c r="Y55" s="178"/>
    </row>
    <row r="56" spans="2:25" ht="15" thickBot="1" x14ac:dyDescent="0.4">
      <c r="B56" s="102"/>
      <c r="C56" s="103"/>
      <c r="D56" s="103"/>
      <c r="E56" s="104"/>
      <c r="F56" s="105" t="str">
        <f t="shared" si="0"/>
        <v/>
      </c>
      <c r="G56" s="106"/>
      <c r="H56" s="103"/>
      <c r="I56" s="103"/>
      <c r="J56" s="104"/>
      <c r="K56" s="107" t="str">
        <f t="shared" si="1"/>
        <v/>
      </c>
      <c r="L56" s="106"/>
      <c r="M56" s="103"/>
      <c r="N56" s="103"/>
      <c r="O56" s="104"/>
      <c r="P56" s="107" t="str">
        <f t="shared" si="2"/>
        <v/>
      </c>
      <c r="Q56" s="108" t="str">
        <f t="shared" si="3"/>
        <v/>
      </c>
      <c r="R56" s="108" t="str">
        <f t="shared" si="4"/>
        <v/>
      </c>
      <c r="S56" s="108" t="str">
        <f t="shared" si="5"/>
        <v/>
      </c>
      <c r="T56" s="178"/>
      <c r="U56" s="178"/>
      <c r="V56" s="178"/>
      <c r="W56" s="178"/>
      <c r="X56" s="178"/>
      <c r="Y56" s="178"/>
    </row>
    <row r="57" spans="2:25" ht="15" thickBot="1" x14ac:dyDescent="0.4">
      <c r="B57" s="110" t="s">
        <v>156</v>
      </c>
      <c r="C57" s="111"/>
      <c r="D57" s="245" t="str">
        <f>IF(OR(ISBLANK(B24),ISBLANK(C24),ISBLANK(D24),ISBLANK(E24)),"",ROUND(AVERAGE(E24:E56,J24:J56,O24:O56),0))</f>
        <v/>
      </c>
      <c r="E57" s="245"/>
      <c r="F57" s="246"/>
      <c r="G57" s="221" t="s">
        <v>154</v>
      </c>
      <c r="H57" s="222"/>
      <c r="I57" s="222"/>
      <c r="J57" s="222"/>
      <c r="K57" s="173" t="str">
        <f>IF(OR(ISBLANK(B24),ISBLANK(C24),ISBLANK(D24),ISBLANK(E24),ISBLANK(P16)),"",COUNTIF(E24:E56,"&gt;"&amp;P16)+COUNTIF(J24:J56,"&gt;"&amp;P16)+COUNTIF(O24:O56,"&gt;"&amp;P16))</f>
        <v/>
      </c>
      <c r="L57" s="221" t="s">
        <v>155</v>
      </c>
      <c r="M57" s="222"/>
      <c r="N57" s="222"/>
      <c r="O57" s="222"/>
      <c r="P57" s="174" t="str">
        <f>IF(OR(ISBLANK(B24),ISBLANK(C24),ISBLANK(D24),ISBLANK(E24),ISBLANK(P16)),"",COUNTIF(E24:E56,"&lt;="&amp;P16)+COUNTIF(J24:J56,"&lt;="&amp;P16)+COUNTIF(O24:O56,"&lt;="&amp;P16))</f>
        <v/>
      </c>
      <c r="Q57" s="108"/>
      <c r="R57" s="108"/>
      <c r="S57" s="108"/>
      <c r="T57" s="178"/>
      <c r="U57" s="178"/>
      <c r="V57" s="178"/>
      <c r="W57" s="178"/>
      <c r="X57" s="178"/>
      <c r="Y57" s="178"/>
    </row>
    <row r="58" spans="2:25" x14ac:dyDescent="0.35">
      <c r="T58" s="178"/>
      <c r="U58" s="178"/>
      <c r="V58" s="178"/>
      <c r="W58" s="178"/>
      <c r="X58" s="178"/>
      <c r="Y58" s="178"/>
    </row>
    <row r="59" spans="2:25" x14ac:dyDescent="0.35">
      <c r="R59" s="109"/>
      <c r="T59" s="178"/>
      <c r="U59" s="178"/>
      <c r="V59" s="178"/>
      <c r="W59" s="178"/>
      <c r="X59" s="178"/>
      <c r="Y59" s="178"/>
    </row>
    <row r="60" spans="2:25" x14ac:dyDescent="0.35">
      <c r="T60" s="178"/>
      <c r="U60" s="178"/>
      <c r="V60" s="178"/>
      <c r="W60" s="178"/>
      <c r="X60" s="178"/>
      <c r="Y60" s="178"/>
    </row>
    <row r="61" spans="2:25" x14ac:dyDescent="0.35">
      <c r="T61" s="178"/>
      <c r="U61" s="178"/>
      <c r="V61" s="178"/>
      <c r="W61" s="178"/>
      <c r="X61" s="178"/>
      <c r="Y61" s="178"/>
    </row>
    <row r="62" spans="2:25" x14ac:dyDescent="0.35">
      <c r="T62" s="178"/>
      <c r="U62" s="178"/>
      <c r="V62" s="178"/>
      <c r="W62" s="178"/>
      <c r="X62" s="178"/>
      <c r="Y62" s="178"/>
    </row>
    <row r="63" spans="2:25" x14ac:dyDescent="0.35">
      <c r="T63" s="178"/>
      <c r="U63" s="178"/>
      <c r="V63" s="178"/>
      <c r="W63" s="178"/>
      <c r="X63" s="178"/>
      <c r="Y63" s="178"/>
    </row>
    <row r="64" spans="2:25" x14ac:dyDescent="0.35">
      <c r="T64" s="178"/>
      <c r="U64" s="178"/>
      <c r="V64" s="178"/>
      <c r="W64" s="178"/>
      <c r="X64" s="178"/>
      <c r="Y64" s="178"/>
    </row>
    <row r="65" spans="20:25" x14ac:dyDescent="0.35">
      <c r="T65" s="178"/>
      <c r="U65" s="178"/>
      <c r="V65" s="178"/>
      <c r="W65" s="178"/>
      <c r="X65" s="178"/>
      <c r="Y65" s="178"/>
    </row>
    <row r="66" spans="20:25" x14ac:dyDescent="0.35">
      <c r="T66" s="178"/>
      <c r="U66" s="178"/>
      <c r="V66" s="178"/>
      <c r="W66" s="178"/>
      <c r="X66" s="178"/>
      <c r="Y66" s="178"/>
    </row>
    <row r="67" spans="20:25" x14ac:dyDescent="0.35">
      <c r="T67" s="178"/>
      <c r="U67" s="178"/>
      <c r="V67" s="178"/>
      <c r="W67" s="178"/>
      <c r="X67" s="178"/>
      <c r="Y67" s="178"/>
    </row>
    <row r="68" spans="20:25" x14ac:dyDescent="0.35">
      <c r="T68" s="178"/>
      <c r="U68" s="178"/>
      <c r="V68" s="178"/>
      <c r="W68" s="178"/>
      <c r="X68" s="178"/>
      <c r="Y68" s="178"/>
    </row>
    <row r="144" ht="15" thickBot="1" x14ac:dyDescent="0.4"/>
    <row r="145" spans="34:46" ht="15.5" thickTop="1" thickBot="1" x14ac:dyDescent="0.4">
      <c r="AI145" s="223" t="s">
        <v>90</v>
      </c>
      <c r="AJ145" s="223"/>
    </row>
    <row r="146" spans="34:46" ht="15" thickBot="1" x14ac:dyDescent="0.4">
      <c r="AI146" s="156" t="s">
        <v>91</v>
      </c>
      <c r="AJ146" s="157" t="s">
        <v>92</v>
      </c>
    </row>
    <row r="147" spans="34:46" x14ac:dyDescent="0.35">
      <c r="AI147" s="158" t="s">
        <v>93</v>
      </c>
      <c r="AJ147" s="159">
        <v>60</v>
      </c>
      <c r="AS147" s="147" t="str">
        <f>IF($P$14="PA4",$P$16+80,"NOT PA4")</f>
        <v>NOT PA4</v>
      </c>
      <c r="AT147" s="147" t="str">
        <f>IF(P14="PA4",IF($AS$147&gt;=$AS$148,$AS$147,$AS$148),"NOT PA4")</f>
        <v>NOT PA4</v>
      </c>
    </row>
    <row r="148" spans="34:46" x14ac:dyDescent="0.35">
      <c r="AI148" s="158" t="s">
        <v>94</v>
      </c>
      <c r="AJ148" s="159">
        <v>70</v>
      </c>
      <c r="AS148" s="147" t="str">
        <f>IF($P$14="PA4",170,"NOT PA4")</f>
        <v>NOT PA4</v>
      </c>
    </row>
    <row r="149" spans="34:46" x14ac:dyDescent="0.35">
      <c r="AI149" s="158" t="s">
        <v>97</v>
      </c>
      <c r="AJ149" s="159">
        <v>80</v>
      </c>
    </row>
    <row r="150" spans="34:46" ht="15" thickBot="1" x14ac:dyDescent="0.4">
      <c r="AI150" s="160" t="s">
        <v>95</v>
      </c>
      <c r="AJ150" s="161">
        <v>250</v>
      </c>
    </row>
    <row r="151" spans="34:46" ht="15" thickTop="1" x14ac:dyDescent="0.35">
      <c r="AH151" s="162" t="s">
        <v>101</v>
      </c>
      <c r="AI151" s="163" t="e">
        <f>VLOOKUP(D8,AI147:AJ150,2,FALSE)</f>
        <v>#N/A</v>
      </c>
    </row>
    <row r="152" spans="34:46" x14ac:dyDescent="0.35">
      <c r="AH152" s="162" t="s">
        <v>98</v>
      </c>
      <c r="AI152" s="147" t="e">
        <f>IF(I11&gt;=AI151,"No","Yes")</f>
        <v>#N/A</v>
      </c>
    </row>
    <row r="153" spans="34:46" x14ac:dyDescent="0.35">
      <c r="AH153" s="162" t="s">
        <v>102</v>
      </c>
      <c r="AI153" s="163" t="e">
        <f>IF(I11&gt;=AI151,I11,AI151)</f>
        <v>#N/A</v>
      </c>
    </row>
    <row r="155" spans="34:46" x14ac:dyDescent="0.35">
      <c r="AH155" s="162" t="s">
        <v>27</v>
      </c>
    </row>
    <row r="156" spans="34:46" x14ac:dyDescent="0.35">
      <c r="AH156" s="162" t="s">
        <v>28</v>
      </c>
    </row>
    <row r="158" spans="34:46" x14ac:dyDescent="0.35">
      <c r="AM158" s="155" t="e">
        <f>ROUND(1267.2*((I10/9)+(I9*AI153/150)),2)</f>
        <v>#N/A</v>
      </c>
    </row>
    <row r="159" spans="34:46" x14ac:dyDescent="0.35">
      <c r="AH159" s="164" t="s">
        <v>18</v>
      </c>
      <c r="AI159" s="147" t="s">
        <v>104</v>
      </c>
    </row>
    <row r="160" spans="34:46" x14ac:dyDescent="0.35">
      <c r="AH160" s="164" t="s">
        <v>19</v>
      </c>
      <c r="AI160" s="147" t="s">
        <v>105</v>
      </c>
      <c r="AO160" s="147" t="str">
        <f>IF(P15="Yes","PAEfive",IF(P14="PA1","PAEone",IF(P14="PA2","PAEtwo",IF(P14="PA3","PAEthree",IF(P14="PA4","PAEfour","PAEempty")))))</f>
        <v>PAEempty</v>
      </c>
      <c r="AP160" s="147" t="str">
        <f>IF(P15="Yes","Afive",IF(P14="PA1","Aone",IF(P14="PA2","Atwo",IF(P14="PA3","Athree",IF(P14="PA4","Afour","")))))</f>
        <v/>
      </c>
    </row>
    <row r="161" spans="34:46" x14ac:dyDescent="0.35">
      <c r="AH161" s="164" t="s">
        <v>20</v>
      </c>
      <c r="AI161" s="147" t="s">
        <v>106</v>
      </c>
    </row>
    <row r="162" spans="34:46" x14ac:dyDescent="0.35">
      <c r="AH162" s="164" t="s">
        <v>21</v>
      </c>
      <c r="AI162" s="147" t="s">
        <v>107</v>
      </c>
      <c r="AP162" s="147" t="s">
        <v>150</v>
      </c>
    </row>
    <row r="163" spans="34:46" ht="55" customHeight="1" x14ac:dyDescent="0.35">
      <c r="AP163" s="147" t="s">
        <v>110</v>
      </c>
    </row>
    <row r="164" spans="34:46" ht="45" customHeight="1" x14ac:dyDescent="0.35">
      <c r="AP164" s="147" t="s">
        <v>112</v>
      </c>
    </row>
    <row r="165" spans="34:46" ht="47.5" customHeight="1" x14ac:dyDescent="0.35">
      <c r="AL165" s="147" t="s">
        <v>111</v>
      </c>
      <c r="AP165" s="147" t="s">
        <v>113</v>
      </c>
    </row>
    <row r="166" spans="34:46" ht="51.65" customHeight="1" x14ac:dyDescent="0.35">
      <c r="AL166" s="147" t="s">
        <v>115</v>
      </c>
      <c r="AP166" s="147" t="s">
        <v>114</v>
      </c>
    </row>
    <row r="167" spans="34:46" ht="45" customHeight="1" x14ac:dyDescent="0.35">
      <c r="AL167" s="147" t="s">
        <v>116</v>
      </c>
      <c r="AP167" s="147" t="s">
        <v>126</v>
      </c>
    </row>
    <row r="168" spans="34:46" x14ac:dyDescent="0.35">
      <c r="AL168" s="147" t="s">
        <v>117</v>
      </c>
    </row>
    <row r="169" spans="34:46" ht="47.5" customHeight="1" x14ac:dyDescent="0.35">
      <c r="AL169" s="147" t="s">
        <v>127</v>
      </c>
      <c r="AS169" s="165" t="str">
        <f>IF(P15="Yes","payequationfive",IF(P14="PA1","payequationone",IF(P14="PA2","payequationtwo",IF(P14="PA3","payequationthree",IF(P14="PA4","payequationfour","")))))</f>
        <v/>
      </c>
    </row>
    <row r="170" spans="34:46" x14ac:dyDescent="0.35">
      <c r="AS170" s="165"/>
    </row>
    <row r="171" spans="34:46" ht="54" customHeight="1" x14ac:dyDescent="0.35">
      <c r="AS171" s="165" t="s">
        <v>119</v>
      </c>
      <c r="AT171" s="166"/>
    </row>
    <row r="172" spans="34:46" ht="54" customHeight="1" x14ac:dyDescent="0.35">
      <c r="AS172" s="165" t="s">
        <v>120</v>
      </c>
    </row>
    <row r="173" spans="34:46" ht="54" customHeight="1" x14ac:dyDescent="0.35">
      <c r="AS173" s="165" t="s">
        <v>121</v>
      </c>
    </row>
    <row r="174" spans="34:46" ht="54" customHeight="1" x14ac:dyDescent="0.35">
      <c r="AS174" s="165" t="s">
        <v>122</v>
      </c>
    </row>
    <row r="175" spans="34:46" ht="54" customHeight="1" x14ac:dyDescent="0.35">
      <c r="AS175" s="165" t="s">
        <v>123</v>
      </c>
    </row>
  </sheetData>
  <sheetProtection algorithmName="SHA-512" hashValue="E0QkyO+3vFniUZkTbwNY39tsEB2pXySyemu+as/YcFWqYARJhCkDR2XHnk7Z6jd3cROaHER0gWU5Q37RIQWGUA==" saltValue="B0lith/VK9iU9b2l2zMBaQ==" spinCount="100000" sheet="1" objects="1" scenarios="1" selectLockedCells="1"/>
  <mergeCells count="32">
    <mergeCell ref="B3:P3"/>
    <mergeCell ref="C4:P4"/>
    <mergeCell ref="C5:F5"/>
    <mergeCell ref="H5:I5"/>
    <mergeCell ref="K5:L5"/>
    <mergeCell ref="N5:P5"/>
    <mergeCell ref="B13:P13"/>
    <mergeCell ref="E6:P6"/>
    <mergeCell ref="B7:C7"/>
    <mergeCell ref="E7:F7"/>
    <mergeCell ref="G7:J7"/>
    <mergeCell ref="K7:L7"/>
    <mergeCell ref="M7:P7"/>
    <mergeCell ref="B8:C8"/>
    <mergeCell ref="D8:P8"/>
    <mergeCell ref="B9:H9"/>
    <mergeCell ref="B10:H10"/>
    <mergeCell ref="B11:H11"/>
    <mergeCell ref="E14:L14"/>
    <mergeCell ref="M14:O14"/>
    <mergeCell ref="B15:O15"/>
    <mergeCell ref="C18:D18"/>
    <mergeCell ref="B20:D20"/>
    <mergeCell ref="E20:K20"/>
    <mergeCell ref="AI145:AJ145"/>
    <mergeCell ref="B21:H21"/>
    <mergeCell ref="I21:J21"/>
    <mergeCell ref="K21:O21"/>
    <mergeCell ref="B22:P22"/>
    <mergeCell ref="D57:F57"/>
    <mergeCell ref="G57:J57"/>
    <mergeCell ref="L57:O57"/>
  </mergeCells>
  <conditionalFormatting sqref="I21">
    <cfRule type="cellIs" dxfId="35" priority="5" operator="between">
      <formula>0.00001</formula>
      <formula>500000</formula>
    </cfRule>
    <cfRule type="cellIs" dxfId="34" priority="6" operator="between">
      <formula>-0.001</formula>
      <formula>-500000</formula>
    </cfRule>
  </conditionalFormatting>
  <conditionalFormatting sqref="F24:F56 P24:P56 K24:K56 L57">
    <cfRule type="containsText" dxfId="33" priority="2" operator="containsText" text="CA">
      <formula>NOT(ISERROR(SEARCH("CA",F24)))</formula>
    </cfRule>
    <cfRule type="cellIs" dxfId="32" priority="3" operator="between">
      <formula>0</formula>
      <formula>500000</formula>
    </cfRule>
    <cfRule type="cellIs" dxfId="31" priority="4" operator="between">
      <formula>-0.0000000001</formula>
      <formula>-500000</formula>
    </cfRule>
  </conditionalFormatting>
  <conditionalFormatting sqref="P21">
    <cfRule type="cellIs" dxfId="30"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B01CEC9E-2A4A-486E-B85E-BFBE67630668}"/>
    <dataValidation allowBlank="1" showInputMessage="1" showErrorMessage="1" promptTitle="Instructions" prompt="Please enter your target IRI here._x000a__x000a_You can determine your target IRI on the worksheet titled &quot;Target IRI Lookup Table &amp; Tool&quot;" sqref="E18" xr:uid="{3D329F77-5D3A-43A8-B892-E680425EF19D}"/>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C178ECB9-B2C4-4A93-9ED2-5ECEDB8C87FB}">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FF3F22B6-1285-45D8-A2F0-4D450B335EC1}">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9EA63627-269D-4A08-9485-68E3F8771C58}">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BD6C7826-2C8E-49E1-A900-A0D7770E7A0E}">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E10109C3-4E81-4FE1-BCF7-112971417AD1}">
      <formula1>$AH$159:$AH$162</formula1>
    </dataValidation>
    <dataValidation errorStyle="warning" allowBlank="1" showInputMessage="1" sqref="E19" xr:uid="{831673C3-96F0-4EC1-B745-A6C0C205B5FE}"/>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5939295A-30E4-4534-BD80-54E964E348EE}">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4F243-D3F5-4D9A-8992-DE8307FEF401}">
  <sheetPr>
    <pageSetUpPr fitToPage="1"/>
  </sheetPr>
  <dimension ref="B1:IO175"/>
  <sheetViews>
    <sheetView topLeftCell="A3" zoomScale="85" zoomScaleNormal="85" workbookViewId="0">
      <selection activeCell="E53" sqref="E53"/>
    </sheetView>
  </sheetViews>
  <sheetFormatPr defaultRowHeight="14.5" x14ac:dyDescent="0.35"/>
  <cols>
    <col min="1" max="1" width="9" style="48" customWidth="1"/>
    <col min="2" max="2" width="9.54296875" style="48" customWidth="1"/>
    <col min="3" max="3" width="7.81640625" style="48" customWidth="1"/>
    <col min="4" max="4" width="7.54296875" style="48" customWidth="1"/>
    <col min="5" max="5" width="5.1796875" style="48" customWidth="1"/>
    <col min="6" max="6" width="12.36328125" style="48" customWidth="1"/>
    <col min="7" max="7" width="8.54296875" style="48" customWidth="1"/>
    <col min="8" max="9" width="7.7265625" style="48" customWidth="1"/>
    <col min="10" max="10" width="5.26953125" style="48" customWidth="1"/>
    <col min="11" max="11" width="12.36328125" style="48" customWidth="1"/>
    <col min="12" max="12" width="8.1796875" style="48" bestFit="1" customWidth="1"/>
    <col min="13" max="13" width="7.453125" style="48" customWidth="1"/>
    <col min="14" max="14" width="6.81640625" style="48" customWidth="1"/>
    <col min="15" max="15" width="5.7265625" style="48" customWidth="1"/>
    <col min="16" max="16" width="12.36328125" style="48" customWidth="1"/>
    <col min="17" max="19" width="55.81640625" style="48" customWidth="1"/>
    <col min="20" max="20" width="10.54296875" style="48" customWidth="1"/>
    <col min="21" max="22" width="8.7265625" style="48"/>
    <col min="23" max="23" width="10.36328125" style="48" customWidth="1"/>
    <col min="24" max="25" width="8.7265625" style="48"/>
    <col min="26" max="34" width="8.7265625" style="147"/>
    <col min="35" max="35" width="99.81640625" style="147" customWidth="1"/>
    <col min="36" max="38" width="8.7265625" style="147"/>
    <col min="39" max="39" width="30.453125" style="147" customWidth="1"/>
    <col min="40" max="41" width="8.7265625" style="147"/>
    <col min="42" max="42" width="9.36328125" style="147" bestFit="1" customWidth="1"/>
    <col min="43" max="43" width="70.81640625" style="147" customWidth="1"/>
    <col min="44" max="46" width="8.7265625" style="147"/>
    <col min="47" max="47" width="88.7265625" style="147" customWidth="1"/>
    <col min="48" max="249" width="8.7265625" style="147"/>
    <col min="250" max="16384" width="8.7265625" style="48"/>
  </cols>
  <sheetData>
    <row r="1" spans="2:25" ht="12.65" hidden="1" customHeight="1" x14ac:dyDescent="0.35"/>
    <row r="2" spans="2:25" hidden="1" x14ac:dyDescent="0.35"/>
    <row r="3" spans="2:25" ht="15" thickBot="1" x14ac:dyDescent="0.4">
      <c r="B3" s="259" t="s">
        <v>181</v>
      </c>
      <c r="C3" s="259"/>
      <c r="D3" s="259"/>
      <c r="E3" s="259"/>
      <c r="F3" s="259"/>
      <c r="G3" s="259"/>
      <c r="H3" s="259"/>
      <c r="I3" s="259"/>
      <c r="J3" s="259"/>
      <c r="K3" s="259"/>
      <c r="L3" s="259"/>
      <c r="M3" s="259"/>
      <c r="N3" s="259"/>
      <c r="O3" s="259"/>
      <c r="P3" s="259"/>
      <c r="Q3" s="77"/>
    </row>
    <row r="4" spans="2:25" ht="15" thickBot="1" x14ac:dyDescent="0.4">
      <c r="B4" s="49" t="s">
        <v>80</v>
      </c>
      <c r="C4" s="247"/>
      <c r="D4" s="247"/>
      <c r="E4" s="247"/>
      <c r="F4" s="247"/>
      <c r="G4" s="247"/>
      <c r="H4" s="247"/>
      <c r="I4" s="247"/>
      <c r="J4" s="247"/>
      <c r="K4" s="247"/>
      <c r="L4" s="247"/>
      <c r="M4" s="247"/>
      <c r="N4" s="247"/>
      <c r="O4" s="247"/>
      <c r="P4" s="248"/>
      <c r="Q4" s="187"/>
      <c r="R4" s="178"/>
      <c r="S4" s="178"/>
      <c r="T4" s="178"/>
      <c r="U4" s="178"/>
      <c r="V4" s="178"/>
      <c r="W4" s="178"/>
      <c r="X4" s="178"/>
      <c r="Y4" s="178"/>
    </row>
    <row r="5" spans="2:25" ht="15" thickBot="1" x14ac:dyDescent="0.4">
      <c r="B5" s="50" t="s">
        <v>81</v>
      </c>
      <c r="C5" s="249"/>
      <c r="D5" s="249"/>
      <c r="E5" s="249"/>
      <c r="F5" s="250"/>
      <c r="G5" s="50" t="s">
        <v>82</v>
      </c>
      <c r="H5" s="251"/>
      <c r="I5" s="252"/>
      <c r="J5" s="50" t="s">
        <v>83</v>
      </c>
      <c r="K5" s="226"/>
      <c r="L5" s="235"/>
      <c r="M5" s="168" t="s">
        <v>84</v>
      </c>
      <c r="N5" s="253"/>
      <c r="O5" s="226"/>
      <c r="P5" s="235"/>
      <c r="Q5" s="186"/>
      <c r="R5" s="178"/>
      <c r="S5" s="178"/>
      <c r="T5" s="178"/>
      <c r="U5" s="178"/>
      <c r="V5" s="178"/>
      <c r="W5" s="178"/>
      <c r="X5" s="178"/>
      <c r="Y5" s="178"/>
    </row>
    <row r="6" spans="2:25" ht="15" thickBot="1" x14ac:dyDescent="0.4">
      <c r="B6" s="52" t="s">
        <v>85</v>
      </c>
      <c r="C6" s="53"/>
      <c r="D6" s="53"/>
      <c r="E6" s="226"/>
      <c r="F6" s="226"/>
      <c r="G6" s="226"/>
      <c r="H6" s="226"/>
      <c r="I6" s="226"/>
      <c r="J6" s="226"/>
      <c r="K6" s="226"/>
      <c r="L6" s="226"/>
      <c r="M6" s="226"/>
      <c r="N6" s="226"/>
      <c r="O6" s="226"/>
      <c r="P6" s="235"/>
      <c r="Q6" s="178"/>
      <c r="R6" s="178"/>
      <c r="S6" s="178"/>
      <c r="T6" s="178"/>
      <c r="U6" s="178"/>
      <c r="V6" s="178"/>
      <c r="W6" s="178"/>
      <c r="X6" s="178"/>
      <c r="Y6" s="178"/>
    </row>
    <row r="7" spans="2:25" ht="15.65" customHeight="1" thickBot="1" x14ac:dyDescent="0.4">
      <c r="B7" s="224" t="s">
        <v>86</v>
      </c>
      <c r="C7" s="225"/>
      <c r="D7" s="35"/>
      <c r="E7" s="224" t="s">
        <v>87</v>
      </c>
      <c r="F7" s="225"/>
      <c r="G7" s="257"/>
      <c r="H7" s="257"/>
      <c r="I7" s="257"/>
      <c r="J7" s="258"/>
      <c r="K7" s="255" t="s">
        <v>151</v>
      </c>
      <c r="L7" s="256"/>
      <c r="M7" s="257"/>
      <c r="N7" s="257"/>
      <c r="O7" s="257"/>
      <c r="P7" s="258"/>
      <c r="Q7" s="178"/>
      <c r="R7" s="183"/>
      <c r="S7" s="178"/>
      <c r="T7" s="178"/>
      <c r="U7" s="178"/>
      <c r="V7" s="178"/>
      <c r="W7" s="178"/>
      <c r="X7" s="178"/>
      <c r="Y7" s="178"/>
    </row>
    <row r="8" spans="2:25" ht="15.65" customHeight="1" thickBot="1" x14ac:dyDescent="0.4">
      <c r="B8" s="224" t="s">
        <v>96</v>
      </c>
      <c r="C8" s="225"/>
      <c r="D8" s="226"/>
      <c r="E8" s="226"/>
      <c r="F8" s="226"/>
      <c r="G8" s="226"/>
      <c r="H8" s="226"/>
      <c r="I8" s="226"/>
      <c r="J8" s="226"/>
      <c r="K8" s="226"/>
      <c r="L8" s="226"/>
      <c r="M8" s="226"/>
      <c r="N8" s="226"/>
      <c r="O8" s="226"/>
      <c r="P8" s="235"/>
      <c r="Q8" s="178"/>
      <c r="R8" s="181"/>
      <c r="S8" s="178"/>
      <c r="T8" s="178"/>
      <c r="U8" s="178"/>
      <c r="V8" s="178"/>
      <c r="W8" s="178"/>
      <c r="X8" s="178"/>
      <c r="Y8" s="178"/>
    </row>
    <row r="9" spans="2:25" ht="15.65" customHeight="1" thickBot="1" x14ac:dyDescent="0.4">
      <c r="B9" s="224" t="s">
        <v>99</v>
      </c>
      <c r="C9" s="225"/>
      <c r="D9" s="225"/>
      <c r="E9" s="225"/>
      <c r="F9" s="225"/>
      <c r="G9" s="225"/>
      <c r="H9" s="225"/>
      <c r="I9" s="45"/>
      <c r="J9" s="54"/>
      <c r="K9" s="169"/>
      <c r="L9" s="169"/>
      <c r="M9" s="169"/>
      <c r="N9" s="169"/>
      <c r="O9" s="169"/>
      <c r="P9" s="56"/>
      <c r="Q9" s="178"/>
      <c r="R9" s="178"/>
      <c r="S9" s="178"/>
      <c r="T9" s="178"/>
      <c r="U9" s="178"/>
      <c r="V9" s="178"/>
      <c r="W9" s="178"/>
      <c r="X9" s="178"/>
      <c r="Y9" s="178"/>
    </row>
    <row r="10" spans="2:25" ht="15.65" customHeight="1" thickBot="1" x14ac:dyDescent="0.4">
      <c r="B10" s="224" t="s">
        <v>100</v>
      </c>
      <c r="C10" s="225"/>
      <c r="D10" s="225"/>
      <c r="E10" s="225"/>
      <c r="F10" s="225"/>
      <c r="G10" s="225"/>
      <c r="H10" s="225"/>
      <c r="I10" s="46"/>
      <c r="J10" s="54"/>
      <c r="K10" s="169"/>
      <c r="L10" s="169"/>
      <c r="M10" s="169"/>
      <c r="N10" s="169"/>
      <c r="O10" s="169"/>
      <c r="P10" s="56"/>
      <c r="Q10" s="178"/>
      <c r="R10" s="178"/>
      <c r="S10" s="178"/>
      <c r="T10" s="178"/>
      <c r="U10" s="178"/>
      <c r="V10" s="178"/>
      <c r="W10" s="178"/>
      <c r="X10" s="178"/>
      <c r="Y10" s="178"/>
    </row>
    <row r="11" spans="2:25" ht="15.65" customHeight="1" thickBot="1" x14ac:dyDescent="0.4">
      <c r="B11" s="224" t="s">
        <v>149</v>
      </c>
      <c r="C11" s="225"/>
      <c r="D11" s="225"/>
      <c r="E11" s="225"/>
      <c r="F11" s="225"/>
      <c r="G11" s="225"/>
      <c r="H11" s="225"/>
      <c r="I11" s="38"/>
      <c r="K11" s="57"/>
      <c r="L11" s="57"/>
      <c r="M11" s="58"/>
      <c r="N11" s="58"/>
      <c r="O11" s="59"/>
      <c r="P11" s="60"/>
      <c r="Q11" s="178"/>
      <c r="R11" s="178"/>
      <c r="S11" s="178"/>
      <c r="T11" s="180"/>
      <c r="U11" s="178"/>
      <c r="V11" s="181"/>
      <c r="W11" s="178"/>
      <c r="X11" s="178"/>
      <c r="Y11" s="178"/>
    </row>
    <row r="12" spans="2:25" ht="15.65" customHeight="1" thickBot="1" x14ac:dyDescent="0.4">
      <c r="B12" s="61" t="str">
        <f>IF(OR(ISBLANK(I11),ISBLANK(D8)),"",IF(AI152="Yes", "P does not meet minimum price requirement. Instead P will equal:",""))</f>
        <v/>
      </c>
      <c r="C12" s="169"/>
      <c r="D12" s="169"/>
      <c r="E12" s="53"/>
      <c r="F12" s="53"/>
      <c r="G12" s="37"/>
      <c r="H12" s="47" t="str">
        <f>IF(OR(ISBLANK(I11),ISBLANK(D8)),"",IF(I11&gt;=AI151,"",AI151))</f>
        <v/>
      </c>
      <c r="I12" s="40"/>
      <c r="J12" s="62"/>
      <c r="K12" s="63"/>
      <c r="L12" s="63"/>
      <c r="M12" s="64"/>
      <c r="N12" s="64"/>
      <c r="O12" s="65"/>
      <c r="P12" s="66"/>
      <c r="Q12" s="178"/>
      <c r="R12" s="178"/>
      <c r="S12" s="178"/>
      <c r="T12" s="178"/>
      <c r="U12" s="178"/>
      <c r="V12" s="181"/>
      <c r="W12" s="178"/>
      <c r="X12" s="178"/>
      <c r="Y12" s="178"/>
    </row>
    <row r="13" spans="2:25" ht="15" thickBot="1" x14ac:dyDescent="0.4">
      <c r="B13" s="232" t="s">
        <v>144</v>
      </c>
      <c r="C13" s="233"/>
      <c r="D13" s="233"/>
      <c r="E13" s="233"/>
      <c r="F13" s="233"/>
      <c r="G13" s="233"/>
      <c r="H13" s="233"/>
      <c r="I13" s="233"/>
      <c r="J13" s="233"/>
      <c r="K13" s="233"/>
      <c r="L13" s="233"/>
      <c r="M13" s="233"/>
      <c r="N13" s="233"/>
      <c r="O13" s="233"/>
      <c r="P13" s="234"/>
      <c r="Q13" s="178"/>
      <c r="R13" s="178"/>
      <c r="S13" s="178"/>
      <c r="T13" s="178"/>
      <c r="U13" s="178"/>
      <c r="V13" s="178"/>
      <c r="W13" s="178"/>
      <c r="X13" s="178"/>
      <c r="Y13" s="178"/>
    </row>
    <row r="14" spans="2:25" ht="15" thickBot="1" x14ac:dyDescent="0.4">
      <c r="B14" s="52" t="s">
        <v>103</v>
      </c>
      <c r="C14" s="67"/>
      <c r="D14" s="67"/>
      <c r="E14" s="226"/>
      <c r="F14" s="226"/>
      <c r="G14" s="226"/>
      <c r="H14" s="226"/>
      <c r="I14" s="226"/>
      <c r="J14" s="226"/>
      <c r="K14" s="226"/>
      <c r="L14" s="226"/>
      <c r="M14" s="227" t="s">
        <v>108</v>
      </c>
      <c r="N14" s="227"/>
      <c r="O14" s="227"/>
      <c r="P14" s="56" t="str">
        <f>IF(OR(ISBLANK(E14)),"",VLOOKUP(E14,AH159:AI162,2,FALSE))</f>
        <v/>
      </c>
      <c r="Q14" s="178"/>
      <c r="R14" s="178"/>
      <c r="S14" s="178"/>
      <c r="T14" s="178"/>
      <c r="U14" s="178"/>
      <c r="V14" s="178"/>
      <c r="W14" s="178"/>
      <c r="X14" s="178"/>
      <c r="Y14" s="178"/>
    </row>
    <row r="15" spans="2:25" ht="15" thickBot="1" x14ac:dyDescent="0.4">
      <c r="B15" s="241" t="s">
        <v>125</v>
      </c>
      <c r="C15" s="242"/>
      <c r="D15" s="242"/>
      <c r="E15" s="242"/>
      <c r="F15" s="242"/>
      <c r="G15" s="242"/>
      <c r="H15" s="242"/>
      <c r="I15" s="242"/>
      <c r="J15" s="242"/>
      <c r="K15" s="242"/>
      <c r="L15" s="242"/>
      <c r="M15" s="242"/>
      <c r="N15" s="242"/>
      <c r="O15" s="242"/>
      <c r="P15" s="96"/>
      <c r="Q15" s="178"/>
      <c r="R15" s="181"/>
      <c r="S15" s="178"/>
      <c r="T15" s="178"/>
      <c r="U15" s="178"/>
      <c r="V15" s="178"/>
      <c r="W15" s="178"/>
      <c r="X15" s="178"/>
      <c r="Y15" s="178"/>
    </row>
    <row r="16" spans="2:25" ht="15" thickBot="1" x14ac:dyDescent="0.4">
      <c r="B16" s="52" t="s">
        <v>124</v>
      </c>
      <c r="C16" s="54"/>
      <c r="D16" s="54"/>
      <c r="E16" s="54"/>
      <c r="F16" s="97"/>
      <c r="G16" s="72"/>
      <c r="H16" s="73"/>
      <c r="I16" s="73"/>
      <c r="J16" s="74"/>
      <c r="K16" s="74"/>
      <c r="L16" s="75"/>
      <c r="M16" s="52" t="s">
        <v>109</v>
      </c>
      <c r="N16" s="53"/>
      <c r="O16" s="54"/>
      <c r="P16" s="39"/>
      <c r="Q16" s="178"/>
      <c r="R16" s="181"/>
      <c r="S16" s="178"/>
      <c r="T16" s="178"/>
      <c r="U16" s="178"/>
      <c r="V16" s="178"/>
      <c r="W16" s="178"/>
      <c r="X16" s="178"/>
      <c r="Y16" s="178"/>
    </row>
    <row r="17" spans="2:64" ht="34.5" customHeight="1" x14ac:dyDescent="0.35">
      <c r="B17" s="68"/>
      <c r="C17" s="69"/>
      <c r="D17" s="69"/>
      <c r="G17" s="70"/>
      <c r="H17" s="70"/>
      <c r="I17" s="70"/>
      <c r="J17" s="70"/>
      <c r="K17" s="70"/>
      <c r="L17" s="70"/>
      <c r="M17" s="71"/>
      <c r="N17" s="71"/>
      <c r="O17" s="71"/>
      <c r="P17" s="76"/>
      <c r="Q17" s="178"/>
      <c r="R17" s="181"/>
      <c r="S17" s="178"/>
      <c r="T17" s="178"/>
      <c r="U17" s="178"/>
      <c r="V17" s="178"/>
      <c r="W17" s="178"/>
      <c r="X17" s="178"/>
      <c r="Y17" s="178"/>
      <c r="AU17" s="147" t="s">
        <v>132</v>
      </c>
      <c r="AV17" s="148" t="s">
        <v>142</v>
      </c>
      <c r="BL17" s="149" t="str">
        <f>IF($P$15="Yes",IF(E24&lt;=$P$16,0, ($AM$158/((-37.75347*LN($P$16))+194.87))-($AM$158/((-37.75347*LN(E24))+194.87))),"NOT PA5 ONE OPERATION")</f>
        <v>NOT PA5 ONE OPERATION</v>
      </c>
    </row>
    <row r="18" spans="2:64" ht="34.5" customHeight="1" x14ac:dyDescent="0.35">
      <c r="B18" s="78" t="str">
        <f>IF(P15="No",IF(P14="PA1","A =",IF(P14="PA3","A=","")),IF(P15="Yes","A=",""))</f>
        <v/>
      </c>
      <c r="C18" s="254" t="str">
        <f>IF(P15="No",IF(P14="PA1",ROUND(1267.2*((I10/9)+(I9*AI153/150)),2),IF(P14="PA3",ROUND(1267.2*((I10/9)+(I9*AI153/150)),2),"")),IF(P15="Yes",ROUND(1267.2*((I10/9)+(I9*AI153/150)),2),""))</f>
        <v/>
      </c>
      <c r="D18" s="254"/>
      <c r="E18" s="79"/>
      <c r="F18" s="80"/>
      <c r="G18" s="70"/>
      <c r="H18" s="70"/>
      <c r="I18" s="70"/>
      <c r="J18" s="70"/>
      <c r="K18" s="70"/>
      <c r="L18" s="70"/>
      <c r="M18" s="71"/>
      <c r="N18" s="71"/>
      <c r="O18" s="71"/>
      <c r="P18" s="76"/>
      <c r="Q18" s="178"/>
      <c r="R18" s="178"/>
      <c r="S18" s="178"/>
      <c r="T18" s="178"/>
      <c r="U18" s="178"/>
      <c r="V18" s="178"/>
      <c r="W18" s="178"/>
      <c r="X18" s="178"/>
      <c r="Y18" s="178"/>
      <c r="AU18" s="147" t="s">
        <v>136</v>
      </c>
      <c r="AV18" s="148" t="s">
        <v>141</v>
      </c>
      <c r="BL18" s="147" t="str">
        <f>IF($P$14="PA1",IF(E24&lt;$P$16,0,IF(E24&gt;170,_xlfn.CONCAT("-$",ROUND($C$18,2)," or CA"),($C$18/((-37.75347*LN($P$16))+194.87))-($C$18/((-37.75347*LN(E24))+194.87)))),"NOT PA1")</f>
        <v>NOT PA1</v>
      </c>
    </row>
    <row r="19" spans="2:64" ht="48.75" customHeight="1" thickBot="1" x14ac:dyDescent="0.4">
      <c r="B19" s="81"/>
      <c r="C19" s="82"/>
      <c r="D19" s="80"/>
      <c r="E19" s="70"/>
      <c r="F19" s="70"/>
      <c r="G19" s="70"/>
      <c r="J19" s="83"/>
      <c r="K19" s="83"/>
      <c r="L19" s="70"/>
      <c r="M19" s="71"/>
      <c r="N19" s="71"/>
      <c r="O19" s="71"/>
      <c r="P19" s="76"/>
      <c r="Q19" s="178"/>
      <c r="R19" s="181"/>
      <c r="S19" s="178"/>
      <c r="T19" s="178"/>
      <c r="U19" s="178"/>
      <c r="V19" s="178"/>
      <c r="W19" s="178"/>
      <c r="X19" s="178"/>
      <c r="Y19" s="178"/>
      <c r="AU19" s="147" t="s">
        <v>135</v>
      </c>
      <c r="AV19" s="148" t="s">
        <v>140</v>
      </c>
      <c r="BL19" s="147" t="str">
        <f>IF($P$14="PA2",IF(E24&lt;=120,0,IF(E24&gt;170,"Max Neg. Pay/CA",((E24-120)*-5))),"NOT PA2")</f>
        <v>NOT PA2</v>
      </c>
    </row>
    <row r="20" spans="2:64" ht="15" thickBot="1" x14ac:dyDescent="0.4">
      <c r="B20" s="224" t="s">
        <v>143</v>
      </c>
      <c r="C20" s="225"/>
      <c r="D20" s="225"/>
      <c r="E20" s="243"/>
      <c r="F20" s="243"/>
      <c r="G20" s="243"/>
      <c r="H20" s="243"/>
      <c r="I20" s="243"/>
      <c r="J20" s="243"/>
      <c r="K20" s="244"/>
      <c r="L20" s="84" t="s">
        <v>152</v>
      </c>
      <c r="M20" s="84"/>
      <c r="N20" s="84"/>
      <c r="O20" s="84"/>
      <c r="P20" s="172"/>
      <c r="Q20" s="178"/>
      <c r="R20" s="178"/>
      <c r="S20" s="178"/>
      <c r="T20" s="178"/>
      <c r="U20" s="178"/>
      <c r="V20" s="178"/>
      <c r="W20" s="178"/>
      <c r="X20" s="178"/>
      <c r="Y20" s="178"/>
      <c r="AU20" s="147" t="s">
        <v>134</v>
      </c>
      <c r="AV20" s="150" t="s">
        <v>139</v>
      </c>
      <c r="AW20" s="151"/>
      <c r="AX20" s="151"/>
      <c r="AY20" s="151"/>
      <c r="BL20" s="147" t="str">
        <f>IF($P$14="PA3",IF(E24&lt;=120,0,IF(E24&gt;170,_xlfn.CONCAT("-$",C18," or CA"),($C$18/((-37.75347*LN($P$16))+194.87))-($C$18/((-37.75347*LN(E24))+194.87)))),"NOT PA3")</f>
        <v>NOT PA3</v>
      </c>
    </row>
    <row r="21" spans="2:64" ht="15" thickBot="1" x14ac:dyDescent="0.4">
      <c r="B21" s="239" t="s">
        <v>145</v>
      </c>
      <c r="C21" s="240"/>
      <c r="D21" s="240"/>
      <c r="E21" s="240"/>
      <c r="F21" s="240"/>
      <c r="G21" s="240"/>
      <c r="H21" s="240"/>
      <c r="I21" s="236">
        <f>IF(SUM(F24:F56)+SUM(K24:K56)+SUM(P24:P56)=0,0,SUMIF(F24:F56,"&lt;0")+SUMIF(K24:K56,"&lt;0")+SUMIF(P24:P56,"&lt;0")-P20)</f>
        <v>0</v>
      </c>
      <c r="J21" s="236"/>
      <c r="K21" s="237" t="s">
        <v>147</v>
      </c>
      <c r="L21" s="238"/>
      <c r="M21" s="238"/>
      <c r="N21" s="238"/>
      <c r="O21" s="238"/>
      <c r="P21" s="85">
        <f>COUNTIF(F24:F56,"*CA*")+COUNTIF(K24:K56,"*CA*")+COUNTIF(P24:P56,"*CA*")</f>
        <v>0</v>
      </c>
      <c r="Q21" s="178"/>
      <c r="R21" s="178"/>
      <c r="S21" s="178"/>
      <c r="T21" s="178"/>
      <c r="U21" s="178"/>
      <c r="V21" s="178"/>
      <c r="W21" s="178"/>
      <c r="X21" s="178"/>
      <c r="Y21" s="178"/>
      <c r="AU21" s="147" t="s">
        <v>133</v>
      </c>
      <c r="AV21" s="152" t="s">
        <v>138</v>
      </c>
      <c r="AW21" s="151"/>
      <c r="AX21" s="151"/>
      <c r="AY21" s="151"/>
      <c r="BL21" s="147" t="str">
        <f>IF($P$14="PA4",IF(E24&lt;=$P$16,0,IF(E24&gt;$AT$147,"Max Neg. Pay/CA",((E24-$P$16)*(-1.25)))),"NOT PA4")</f>
        <v>NOT PA4</v>
      </c>
    </row>
    <row r="22" spans="2:64" ht="25.5" customHeight="1" thickBot="1" x14ac:dyDescent="0.4">
      <c r="B22" s="228" t="s">
        <v>153</v>
      </c>
      <c r="C22" s="229"/>
      <c r="D22" s="229"/>
      <c r="E22" s="229"/>
      <c r="F22" s="229"/>
      <c r="G22" s="230"/>
      <c r="H22" s="230"/>
      <c r="I22" s="230"/>
      <c r="J22" s="230"/>
      <c r="K22" s="230"/>
      <c r="L22" s="230"/>
      <c r="M22" s="230"/>
      <c r="N22" s="230"/>
      <c r="O22" s="230"/>
      <c r="P22" s="231"/>
      <c r="T22" s="178"/>
      <c r="U22" s="178"/>
      <c r="V22" s="178"/>
      <c r="W22" s="178"/>
      <c r="X22" s="178"/>
      <c r="Y22" s="178"/>
      <c r="AU22" s="147" t="s">
        <v>137</v>
      </c>
      <c r="AV22" s="153" t="s">
        <v>146</v>
      </c>
      <c r="AW22" s="151"/>
      <c r="AX22" s="151"/>
      <c r="AY22" s="151"/>
    </row>
    <row r="23" spans="2:64" ht="15" thickBot="1" x14ac:dyDescent="0.4">
      <c r="B23" s="86" t="s">
        <v>118</v>
      </c>
      <c r="C23" s="87" t="s">
        <v>128</v>
      </c>
      <c r="D23" s="87" t="s">
        <v>129</v>
      </c>
      <c r="E23" s="88" t="s">
        <v>131</v>
      </c>
      <c r="F23" s="89" t="s">
        <v>88</v>
      </c>
      <c r="G23" s="86" t="s">
        <v>118</v>
      </c>
      <c r="H23" s="87" t="s">
        <v>128</v>
      </c>
      <c r="I23" s="87" t="s">
        <v>130</v>
      </c>
      <c r="J23" s="90" t="s">
        <v>131</v>
      </c>
      <c r="K23" s="91" t="s">
        <v>88</v>
      </c>
      <c r="L23" s="86" t="s">
        <v>118</v>
      </c>
      <c r="M23" s="87" t="s">
        <v>128</v>
      </c>
      <c r="N23" s="87" t="s">
        <v>129</v>
      </c>
      <c r="O23" s="90" t="s">
        <v>131</v>
      </c>
      <c r="P23" s="91" t="s">
        <v>88</v>
      </c>
      <c r="T23" s="182"/>
      <c r="U23" s="175"/>
      <c r="V23" s="175">
        <v>101.366</v>
      </c>
      <c r="W23" s="175"/>
      <c r="X23" s="178"/>
      <c r="Y23" s="178"/>
    </row>
    <row r="24" spans="2:64" x14ac:dyDescent="0.35">
      <c r="B24" s="41"/>
      <c r="C24" s="44"/>
      <c r="D24" s="44"/>
      <c r="E24" s="42"/>
      <c r="F24" s="92"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43"/>
      <c r="H24" s="44"/>
      <c r="I24" s="44"/>
      <c r="J24" s="42"/>
      <c r="K24" s="93" t="str">
        <f>IF(OR(ISBLANK($I$9),ISBLANK($I$10),ISBLANK($I$11),ISBLANK($P$14),ISBLANK($P$15),ISBLANK($P$16),ISBLANK($F$16),ISBLANK(G24),ISBLANK(H24),ISBLANK(I24),ISBLANK(J24)),"",IF($P$15="Yes",IF(J24&lt;=$P$16,0, ROUND(($AM$158/((-37.75347*LN($P$16))+194.87))-($AM$158/((-37.75347*LN(J24))+194.87)),2)),IF($P$14="PA1",IF(J24&lt;$P$16,0,IF(J24&gt;170,_xlfn.CONCAT("-$",ROUND($C$18,2),"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43"/>
      <c r="M24" s="44"/>
      <c r="N24" s="44"/>
      <c r="O24" s="42"/>
      <c r="P24" s="93" t="str">
        <f>IF(OR(ISBLANK($I$9),ISBLANK($I$10),ISBLANK($I$11),ISBLANK($P$14),ISBLANK($P$15),ISBLANK($P$16),ISBLANK($F$16),ISBLANK(L24),ISBLANK(M24),ISBLANK(N24),ISBLANK(O24)),"",IF($P$15="Yes",IF(O24&lt;=$P$16,0, ROUND(($AM$158/((-37.75347*LN($P$16))+194.87))-($AM$158/((-37.75347*LN(O24))+194.87)),2)),IF($P$14="PA1",IF(O24&lt;$P$16,0,IF(O24&gt;170,_xlfn.CONCAT("-$",ROUND($C$18,2),"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108" t="str">
        <f>IF(OR(ISBLANK(C24),ISBLANK(D24)),"", IF((D24-C24)&lt;&gt;0.01,"Error: Lot Size is reported in lengths not equivalent to 0.01 mile",""))</f>
        <v/>
      </c>
      <c r="R24" s="108" t="str">
        <f>IF(OR(ISBLANK(H24),ISBLANK(I24)),"", IF((I24-H24)&lt;&gt;0.01,"Error: Lot Size is not reported in 0.01 mile lengths",""))</f>
        <v/>
      </c>
      <c r="S24" s="108" t="str">
        <f>IF(OR(ISBLANK(M24),ISBLANK(N24)),"", IF((N24-M24)&lt;&gt;0.01,"Error: Lot Size is not reported in 0.01 mile lengths",""))</f>
        <v/>
      </c>
      <c r="T24" s="175"/>
      <c r="U24" s="175"/>
      <c r="V24" s="175">
        <f>ROUND(V23,0)</f>
        <v>101</v>
      </c>
      <c r="W24" s="175"/>
      <c r="X24" s="178"/>
      <c r="Y24" s="178"/>
    </row>
    <row r="25" spans="2:64" x14ac:dyDescent="0.35">
      <c r="B25" s="98"/>
      <c r="C25" s="99"/>
      <c r="D25" s="99"/>
      <c r="E25" s="100"/>
      <c r="F25" s="94" t="str">
        <f t="shared" ref="F25:F56" si="0">IF(OR(ISBLANK($I$9),ISBLANK($I$10),ISBLANK($I$11),ISBLANK($P$14),ISBLANK($P$15),ISBLANK($P$16),ISBLANK($F$16),ISBLANK(B25),ISBLANK(C25),ISBLANK(D25),ISBLANK(E25)),"",IF($P$15="Yes",IF(E25&lt;=$P$16,0, ROUND(($AM$158/((-37.75347*LN($P$16))+194.87))-($AM$158/((-37.75347*LN(E25))+194.87)),2)),IF($P$14="PA1",IF(E25&lt;$P$16,0,IF(E25&gt;170,_xlfn.CONCAT("-$",ROUND($C$18,2),"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101"/>
      <c r="H25" s="99"/>
      <c r="I25" s="99"/>
      <c r="J25" s="100"/>
      <c r="K25" s="95" t="str">
        <f t="shared" ref="K25:K56" si="1">IF(OR(ISBLANK($I$9),ISBLANK($I$10),ISBLANK($I$11),ISBLANK($P$14),ISBLANK($P$15),ISBLANK($P$16),ISBLANK($F$16),ISBLANK(G25),ISBLANK(H25),ISBLANK(I25),ISBLANK(J25)),"",IF($P$15="Yes",IF(J25&lt;=$P$16,0, ROUND(($AM$158/((-37.75347*LN($P$16))+194.87))-($AM$158/((-37.75347*LN(J25))+194.87)),2)),IF($P$14="PA1",IF(J25&lt;$P$16,0,IF(J25&gt;170,_xlfn.CONCAT("-$",ROUND($C$18,2),"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101"/>
      <c r="M25" s="99"/>
      <c r="N25" s="99"/>
      <c r="O25" s="100"/>
      <c r="P25" s="95" t="str">
        <f t="shared" ref="P25:P56" si="2">IF(OR(ISBLANK($I$9),ISBLANK($I$10),ISBLANK($I$11),ISBLANK($P$14),ISBLANK($P$15),ISBLANK($P$16),ISBLANK($F$16),ISBLANK(L25),ISBLANK(M25),ISBLANK(N25),ISBLANK(O25)),"",IF($P$15="Yes",IF(O25&lt;=$P$16,0, ROUND(($AM$158/((-37.75347*LN($P$16))+194.87))-($AM$158/((-37.75347*LN(O25))+194.87)),2)),IF($P$14="PA1",IF(O25&lt;$P$16,0,IF(O25&gt;170,_xlfn.CONCAT("-$",ROUND($C$18,2),"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108" t="str">
        <f t="shared" ref="Q25:Q56" si="3">IF(OR(ISBLANK(C25),ISBLANK(D25)),"", IF((D25-C25)&lt;&gt;0.01,"Error: Lot Size is not reported in 0.01 mile lengths",""))</f>
        <v/>
      </c>
      <c r="R25" s="108" t="str">
        <f t="shared" ref="R25:R56" si="4">IF(OR(ISBLANK(H25),ISBLANK(I25)),"", IF((I25-H25)&lt;&gt;0.01,"Error: Lot Size is not reported in 0.01 mile lengths",""))</f>
        <v/>
      </c>
      <c r="S25" s="108" t="str">
        <f t="shared" ref="S25:S56" si="5">IF(OR(ISBLANK(M25),ISBLANK(N25)),"", IF((N25-M25)&lt;&gt;0.01,"Error: Lot Size is not reported in 0.01 mile lengths",""))</f>
        <v/>
      </c>
      <c r="T25" s="177"/>
      <c r="U25" s="176"/>
      <c r="V25" s="177"/>
      <c r="W25" s="177"/>
      <c r="X25" s="178"/>
      <c r="Y25" s="178"/>
      <c r="AU25" s="147" t="s">
        <v>179</v>
      </c>
    </row>
    <row r="26" spans="2:64" x14ac:dyDescent="0.35">
      <c r="B26" s="98"/>
      <c r="C26" s="99"/>
      <c r="D26" s="99"/>
      <c r="E26" s="100"/>
      <c r="F26" s="94" t="str">
        <f t="shared" si="0"/>
        <v/>
      </c>
      <c r="G26" s="101"/>
      <c r="H26" s="99"/>
      <c r="I26" s="99"/>
      <c r="J26" s="100"/>
      <c r="K26" s="95" t="str">
        <f t="shared" si="1"/>
        <v/>
      </c>
      <c r="L26" s="101"/>
      <c r="M26" s="99"/>
      <c r="N26" s="99"/>
      <c r="O26" s="100"/>
      <c r="P26" s="95" t="str">
        <f t="shared" si="2"/>
        <v/>
      </c>
      <c r="Q26" s="108" t="str">
        <f t="shared" si="3"/>
        <v/>
      </c>
      <c r="R26" s="108" t="str">
        <f t="shared" si="4"/>
        <v/>
      </c>
      <c r="S26" s="108" t="str">
        <f t="shared" si="5"/>
        <v/>
      </c>
      <c r="T26" s="178"/>
      <c r="U26" s="178"/>
      <c r="V26" s="178"/>
      <c r="W26" s="183"/>
      <c r="X26" s="183"/>
      <c r="Y26" s="178"/>
      <c r="AU26" s="147"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5">
      <c r="B27" s="98"/>
      <c r="C27" s="99"/>
      <c r="D27" s="99"/>
      <c r="E27" s="100"/>
      <c r="F27" s="94" t="str">
        <f t="shared" si="0"/>
        <v/>
      </c>
      <c r="G27" s="101"/>
      <c r="H27" s="99"/>
      <c r="I27" s="99"/>
      <c r="J27" s="100"/>
      <c r="K27" s="95" t="str">
        <f t="shared" si="1"/>
        <v/>
      </c>
      <c r="L27" s="101"/>
      <c r="M27" s="99"/>
      <c r="N27" s="99"/>
      <c r="O27" s="100"/>
      <c r="P27" s="95" t="str">
        <f t="shared" si="2"/>
        <v/>
      </c>
      <c r="Q27" s="108" t="str">
        <f t="shared" si="3"/>
        <v/>
      </c>
      <c r="R27" s="108" t="str">
        <f t="shared" si="4"/>
        <v/>
      </c>
      <c r="S27" s="108" t="str">
        <f t="shared" si="5"/>
        <v/>
      </c>
      <c r="T27" s="178"/>
      <c r="U27" s="178"/>
      <c r="V27" s="178"/>
      <c r="W27" s="184"/>
      <c r="X27" s="178"/>
      <c r="Y27" s="178"/>
      <c r="AU27" s="154" t="s">
        <v>148</v>
      </c>
    </row>
    <row r="28" spans="2:64" x14ac:dyDescent="0.35">
      <c r="B28" s="98"/>
      <c r="C28" s="99"/>
      <c r="D28" s="99"/>
      <c r="E28" s="100"/>
      <c r="F28" s="94" t="str">
        <f t="shared" si="0"/>
        <v/>
      </c>
      <c r="G28" s="101"/>
      <c r="H28" s="99"/>
      <c r="I28" s="99"/>
      <c r="J28" s="100"/>
      <c r="K28" s="95" t="str">
        <f t="shared" si="1"/>
        <v/>
      </c>
      <c r="L28" s="101"/>
      <c r="M28" s="99"/>
      <c r="N28" s="99"/>
      <c r="O28" s="100"/>
      <c r="P28" s="95" t="str">
        <f t="shared" si="2"/>
        <v/>
      </c>
      <c r="Q28" s="108" t="str">
        <f t="shared" si="3"/>
        <v/>
      </c>
      <c r="R28" s="108" t="str">
        <f t="shared" si="4"/>
        <v/>
      </c>
      <c r="S28" s="108" t="str">
        <f t="shared" si="5"/>
        <v/>
      </c>
      <c r="T28" s="178"/>
      <c r="U28" s="178"/>
      <c r="V28" s="178"/>
      <c r="W28" s="183"/>
      <c r="X28" s="178"/>
      <c r="Y28" s="178"/>
    </row>
    <row r="29" spans="2:64" x14ac:dyDescent="0.35">
      <c r="B29" s="98"/>
      <c r="C29" s="99"/>
      <c r="D29" s="99"/>
      <c r="E29" s="100"/>
      <c r="F29" s="94" t="str">
        <f t="shared" si="0"/>
        <v/>
      </c>
      <c r="G29" s="101"/>
      <c r="H29" s="99"/>
      <c r="I29" s="99"/>
      <c r="J29" s="100"/>
      <c r="K29" s="95" t="str">
        <f t="shared" si="1"/>
        <v/>
      </c>
      <c r="L29" s="101"/>
      <c r="M29" s="99"/>
      <c r="N29" s="99"/>
      <c r="O29" s="100"/>
      <c r="P29" s="95" t="str">
        <f t="shared" si="2"/>
        <v/>
      </c>
      <c r="Q29" s="108" t="str">
        <f t="shared" si="3"/>
        <v/>
      </c>
      <c r="R29" s="108" t="str">
        <f t="shared" si="4"/>
        <v/>
      </c>
      <c r="S29" s="108" t="str">
        <f t="shared" si="5"/>
        <v/>
      </c>
      <c r="T29" s="178"/>
      <c r="U29" s="179"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78"/>
      <c r="W29" s="178" t="str">
        <f>IF(P14="PA4","something","")</f>
        <v/>
      </c>
      <c r="X29" s="183"/>
      <c r="Y29" s="178"/>
      <c r="AA29" s="148"/>
    </row>
    <row r="30" spans="2:64" x14ac:dyDescent="0.35">
      <c r="B30" s="98"/>
      <c r="C30" s="99"/>
      <c r="D30" s="99"/>
      <c r="E30" s="100"/>
      <c r="F30" s="94" t="str">
        <f t="shared" si="0"/>
        <v/>
      </c>
      <c r="G30" s="101"/>
      <c r="H30" s="99"/>
      <c r="I30" s="99"/>
      <c r="J30" s="100"/>
      <c r="K30" s="95" t="str">
        <f t="shared" si="1"/>
        <v/>
      </c>
      <c r="L30" s="101"/>
      <c r="M30" s="99"/>
      <c r="N30" s="99"/>
      <c r="O30" s="100"/>
      <c r="P30" s="95" t="str">
        <f t="shared" si="2"/>
        <v/>
      </c>
      <c r="Q30" s="108" t="str">
        <f t="shared" si="3"/>
        <v/>
      </c>
      <c r="R30" s="108" t="str">
        <f t="shared" si="4"/>
        <v/>
      </c>
      <c r="S30" s="108" t="str">
        <f t="shared" si="5"/>
        <v/>
      </c>
      <c r="T30" s="178"/>
      <c r="U30" s="178"/>
      <c r="V30" s="178"/>
      <c r="W30" s="181"/>
      <c r="X30" s="178"/>
      <c r="Y30" s="178"/>
    </row>
    <row r="31" spans="2:64" x14ac:dyDescent="0.35">
      <c r="B31" s="98"/>
      <c r="C31" s="99"/>
      <c r="D31" s="99"/>
      <c r="E31" s="100"/>
      <c r="F31" s="94" t="str">
        <f t="shared" si="0"/>
        <v/>
      </c>
      <c r="G31" s="101"/>
      <c r="H31" s="99"/>
      <c r="I31" s="99"/>
      <c r="J31" s="100"/>
      <c r="K31" s="95" t="str">
        <f t="shared" si="1"/>
        <v/>
      </c>
      <c r="L31" s="101"/>
      <c r="M31" s="99"/>
      <c r="N31" s="99"/>
      <c r="O31" s="100"/>
      <c r="P31" s="95" t="str">
        <f t="shared" si="2"/>
        <v/>
      </c>
      <c r="Q31" s="108" t="str">
        <f t="shared" si="3"/>
        <v/>
      </c>
      <c r="R31" s="108" t="str">
        <f t="shared" si="4"/>
        <v/>
      </c>
      <c r="S31" s="108" t="str">
        <f t="shared" si="5"/>
        <v/>
      </c>
      <c r="T31" s="178"/>
      <c r="U31" s="178"/>
      <c r="V31" s="178"/>
      <c r="W31" s="178"/>
      <c r="X31" s="178"/>
      <c r="Y31" s="183"/>
      <c r="Z31" s="155"/>
    </row>
    <row r="32" spans="2:64" x14ac:dyDescent="0.35">
      <c r="B32" s="98"/>
      <c r="C32" s="99"/>
      <c r="D32" s="99"/>
      <c r="E32" s="100"/>
      <c r="F32" s="94" t="str">
        <f t="shared" si="0"/>
        <v/>
      </c>
      <c r="G32" s="101"/>
      <c r="H32" s="99"/>
      <c r="I32" s="99"/>
      <c r="J32" s="100"/>
      <c r="K32" s="95" t="str">
        <f t="shared" si="1"/>
        <v/>
      </c>
      <c r="L32" s="101"/>
      <c r="M32" s="99"/>
      <c r="N32" s="99"/>
      <c r="O32" s="100"/>
      <c r="P32" s="95" t="str">
        <f t="shared" si="2"/>
        <v/>
      </c>
      <c r="Q32" s="108" t="str">
        <f t="shared" si="3"/>
        <v/>
      </c>
      <c r="R32" s="108" t="str">
        <f t="shared" si="4"/>
        <v/>
      </c>
      <c r="S32" s="108" t="str">
        <f t="shared" si="5"/>
        <v/>
      </c>
      <c r="T32" s="178"/>
      <c r="U32" s="178"/>
      <c r="V32" s="178"/>
      <c r="W32" s="178"/>
      <c r="X32" s="178"/>
      <c r="Y32" s="178"/>
      <c r="AA32" s="148"/>
    </row>
    <row r="33" spans="2:25" x14ac:dyDescent="0.35">
      <c r="B33" s="98"/>
      <c r="C33" s="99"/>
      <c r="D33" s="99"/>
      <c r="E33" s="100"/>
      <c r="F33" s="94" t="str">
        <f t="shared" si="0"/>
        <v/>
      </c>
      <c r="G33" s="101"/>
      <c r="H33" s="99"/>
      <c r="I33" s="99"/>
      <c r="J33" s="100"/>
      <c r="K33" s="95" t="str">
        <f t="shared" si="1"/>
        <v/>
      </c>
      <c r="L33" s="101"/>
      <c r="M33" s="99"/>
      <c r="N33" s="99"/>
      <c r="O33" s="100"/>
      <c r="P33" s="95" t="str">
        <f t="shared" si="2"/>
        <v/>
      </c>
      <c r="Q33" s="108" t="str">
        <f t="shared" si="3"/>
        <v/>
      </c>
      <c r="R33" s="108" t="str">
        <f t="shared" si="4"/>
        <v/>
      </c>
      <c r="S33" s="108" t="str">
        <f t="shared" si="5"/>
        <v/>
      </c>
      <c r="T33" s="178"/>
      <c r="U33" s="178"/>
      <c r="V33" s="178"/>
      <c r="W33" s="185"/>
      <c r="X33" s="178"/>
      <c r="Y33" s="178"/>
    </row>
    <row r="34" spans="2:25" x14ac:dyDescent="0.35">
      <c r="B34" s="98"/>
      <c r="C34" s="99"/>
      <c r="D34" s="99"/>
      <c r="E34" s="100"/>
      <c r="F34" s="94" t="str">
        <f t="shared" si="0"/>
        <v/>
      </c>
      <c r="G34" s="101"/>
      <c r="H34" s="99"/>
      <c r="I34" s="99"/>
      <c r="J34" s="100"/>
      <c r="K34" s="95" t="str">
        <f t="shared" si="1"/>
        <v/>
      </c>
      <c r="L34" s="101"/>
      <c r="M34" s="99"/>
      <c r="N34" s="99"/>
      <c r="O34" s="100"/>
      <c r="P34" s="95" t="str">
        <f t="shared" si="2"/>
        <v/>
      </c>
      <c r="Q34" s="108" t="str">
        <f t="shared" si="3"/>
        <v/>
      </c>
      <c r="R34" s="108" t="str">
        <f t="shared" si="4"/>
        <v/>
      </c>
      <c r="S34" s="108" t="str">
        <f t="shared" si="5"/>
        <v/>
      </c>
      <c r="T34" s="178"/>
      <c r="U34" s="178"/>
      <c r="V34" s="178"/>
      <c r="W34" s="178"/>
      <c r="X34" s="178"/>
      <c r="Y34" s="178"/>
    </row>
    <row r="35" spans="2:25" x14ac:dyDescent="0.35">
      <c r="B35" s="98"/>
      <c r="C35" s="99"/>
      <c r="D35" s="99"/>
      <c r="E35" s="100"/>
      <c r="F35" s="94" t="str">
        <f t="shared" si="0"/>
        <v/>
      </c>
      <c r="G35" s="101"/>
      <c r="H35" s="99"/>
      <c r="I35" s="99"/>
      <c r="J35" s="100"/>
      <c r="K35" s="95" t="str">
        <f t="shared" si="1"/>
        <v/>
      </c>
      <c r="L35" s="101"/>
      <c r="M35" s="99"/>
      <c r="N35" s="99"/>
      <c r="O35" s="100"/>
      <c r="P35" s="95" t="str">
        <f t="shared" si="2"/>
        <v/>
      </c>
      <c r="Q35" s="108" t="str">
        <f t="shared" si="3"/>
        <v/>
      </c>
      <c r="R35" s="108" t="str">
        <f t="shared" si="4"/>
        <v/>
      </c>
      <c r="S35" s="108" t="str">
        <f t="shared" si="5"/>
        <v/>
      </c>
      <c r="T35" s="178"/>
      <c r="U35" s="178"/>
      <c r="V35" s="178"/>
      <c r="W35" s="178"/>
      <c r="X35" s="178"/>
      <c r="Y35" s="178"/>
    </row>
    <row r="36" spans="2:25" x14ac:dyDescent="0.35">
      <c r="B36" s="98"/>
      <c r="C36" s="99"/>
      <c r="D36" s="99"/>
      <c r="E36" s="100"/>
      <c r="F36" s="94" t="str">
        <f t="shared" si="0"/>
        <v/>
      </c>
      <c r="G36" s="101"/>
      <c r="H36" s="99"/>
      <c r="I36" s="99"/>
      <c r="J36" s="100"/>
      <c r="K36" s="95" t="str">
        <f t="shared" si="1"/>
        <v/>
      </c>
      <c r="L36" s="101"/>
      <c r="M36" s="99"/>
      <c r="N36" s="99"/>
      <c r="O36" s="100"/>
      <c r="P36" s="95" t="str">
        <f t="shared" si="2"/>
        <v/>
      </c>
      <c r="Q36" s="108" t="str">
        <f t="shared" si="3"/>
        <v/>
      </c>
      <c r="R36" s="108" t="str">
        <f t="shared" si="4"/>
        <v/>
      </c>
      <c r="S36" s="108" t="str">
        <f t="shared" si="5"/>
        <v/>
      </c>
      <c r="T36" s="178"/>
      <c r="U36" s="178"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78"/>
      <c r="W36" s="178"/>
      <c r="X36" s="178"/>
      <c r="Y36" s="178"/>
    </row>
    <row r="37" spans="2:25" x14ac:dyDescent="0.35">
      <c r="B37" s="98"/>
      <c r="C37" s="99"/>
      <c r="D37" s="99"/>
      <c r="E37" s="100"/>
      <c r="F37" s="94" t="str">
        <f t="shared" si="0"/>
        <v/>
      </c>
      <c r="G37" s="101"/>
      <c r="H37" s="99"/>
      <c r="I37" s="99"/>
      <c r="J37" s="100"/>
      <c r="K37" s="95" t="str">
        <f t="shared" si="1"/>
        <v/>
      </c>
      <c r="L37" s="101"/>
      <c r="M37" s="99"/>
      <c r="N37" s="99"/>
      <c r="O37" s="100"/>
      <c r="P37" s="95" t="str">
        <f t="shared" si="2"/>
        <v/>
      </c>
      <c r="Q37" s="108" t="str">
        <f t="shared" si="3"/>
        <v/>
      </c>
      <c r="R37" s="108" t="str">
        <f t="shared" si="4"/>
        <v/>
      </c>
      <c r="S37" s="108" t="str">
        <f t="shared" si="5"/>
        <v/>
      </c>
      <c r="T37" s="178"/>
      <c r="U37" s="178"/>
      <c r="V37" s="178"/>
      <c r="W37" s="178"/>
      <c r="X37" s="178"/>
      <c r="Y37" s="178"/>
    </row>
    <row r="38" spans="2:25" x14ac:dyDescent="0.35">
      <c r="B38" s="98"/>
      <c r="C38" s="99"/>
      <c r="D38" s="99"/>
      <c r="E38" s="100"/>
      <c r="F38" s="94" t="str">
        <f t="shared" si="0"/>
        <v/>
      </c>
      <c r="G38" s="101"/>
      <c r="H38" s="99"/>
      <c r="I38" s="99"/>
      <c r="J38" s="100"/>
      <c r="K38" s="95" t="str">
        <f t="shared" si="1"/>
        <v/>
      </c>
      <c r="L38" s="101"/>
      <c r="M38" s="99"/>
      <c r="N38" s="99"/>
      <c r="O38" s="100"/>
      <c r="P38" s="95" t="str">
        <f t="shared" si="2"/>
        <v/>
      </c>
      <c r="Q38" s="108" t="str">
        <f t="shared" si="3"/>
        <v/>
      </c>
      <c r="R38" s="108" t="str">
        <f t="shared" si="4"/>
        <v/>
      </c>
      <c r="S38" s="108" t="str">
        <f t="shared" si="5"/>
        <v/>
      </c>
      <c r="T38" s="178"/>
      <c r="U38" s="178"/>
      <c r="V38" s="178"/>
      <c r="W38" s="178"/>
      <c r="X38" s="178"/>
      <c r="Y38" s="178"/>
    </row>
    <row r="39" spans="2:25" x14ac:dyDescent="0.35">
      <c r="B39" s="98"/>
      <c r="C39" s="99"/>
      <c r="D39" s="99"/>
      <c r="E39" s="100"/>
      <c r="F39" s="94" t="str">
        <f t="shared" si="0"/>
        <v/>
      </c>
      <c r="G39" s="101"/>
      <c r="H39" s="99"/>
      <c r="I39" s="99"/>
      <c r="J39" s="100"/>
      <c r="K39" s="95" t="str">
        <f t="shared" si="1"/>
        <v/>
      </c>
      <c r="L39" s="101"/>
      <c r="M39" s="99"/>
      <c r="N39" s="99"/>
      <c r="O39" s="100"/>
      <c r="P39" s="95" t="str">
        <f t="shared" si="2"/>
        <v/>
      </c>
      <c r="Q39" s="108" t="str">
        <f t="shared" si="3"/>
        <v/>
      </c>
      <c r="R39" s="108" t="str">
        <f t="shared" si="4"/>
        <v/>
      </c>
      <c r="S39" s="108" t="str">
        <f t="shared" si="5"/>
        <v/>
      </c>
      <c r="T39" s="178"/>
      <c r="U39" s="178"/>
      <c r="V39" s="178"/>
      <c r="W39" s="178"/>
      <c r="X39" s="178"/>
      <c r="Y39" s="178"/>
    </row>
    <row r="40" spans="2:25" x14ac:dyDescent="0.35">
      <c r="B40" s="98"/>
      <c r="C40" s="99"/>
      <c r="D40" s="99"/>
      <c r="E40" s="100"/>
      <c r="F40" s="94" t="str">
        <f t="shared" si="0"/>
        <v/>
      </c>
      <c r="G40" s="101"/>
      <c r="H40" s="99"/>
      <c r="I40" s="99"/>
      <c r="J40" s="100"/>
      <c r="K40" s="95" t="str">
        <f t="shared" si="1"/>
        <v/>
      </c>
      <c r="L40" s="101"/>
      <c r="M40" s="99"/>
      <c r="N40" s="99"/>
      <c r="O40" s="100"/>
      <c r="P40" s="95" t="str">
        <f t="shared" si="2"/>
        <v/>
      </c>
      <c r="Q40" s="108" t="str">
        <f t="shared" si="3"/>
        <v/>
      </c>
      <c r="R40" s="108" t="str">
        <f t="shared" si="4"/>
        <v/>
      </c>
      <c r="S40" s="108" t="str">
        <f t="shared" si="5"/>
        <v/>
      </c>
      <c r="T40" s="178"/>
      <c r="U40" s="178"/>
      <c r="V40" s="178"/>
      <c r="W40" s="178"/>
      <c r="X40" s="178"/>
      <c r="Y40" s="178"/>
    </row>
    <row r="41" spans="2:25" x14ac:dyDescent="0.35">
      <c r="B41" s="98"/>
      <c r="C41" s="99"/>
      <c r="D41" s="99"/>
      <c r="E41" s="100"/>
      <c r="F41" s="94" t="str">
        <f t="shared" si="0"/>
        <v/>
      </c>
      <c r="G41" s="101"/>
      <c r="H41" s="99"/>
      <c r="I41" s="99"/>
      <c r="J41" s="100"/>
      <c r="K41" s="95" t="str">
        <f t="shared" si="1"/>
        <v/>
      </c>
      <c r="L41" s="101"/>
      <c r="M41" s="99"/>
      <c r="N41" s="99"/>
      <c r="O41" s="100"/>
      <c r="P41" s="95" t="str">
        <f t="shared" si="2"/>
        <v/>
      </c>
      <c r="Q41" s="108" t="str">
        <f t="shared" si="3"/>
        <v/>
      </c>
      <c r="R41" s="108" t="str">
        <f t="shared" si="4"/>
        <v/>
      </c>
      <c r="S41" s="108" t="str">
        <f t="shared" si="5"/>
        <v/>
      </c>
      <c r="T41" s="178"/>
      <c r="U41" s="178"/>
      <c r="V41" s="178"/>
      <c r="W41" s="178"/>
      <c r="X41" s="178"/>
      <c r="Y41" s="178"/>
    </row>
    <row r="42" spans="2:25" x14ac:dyDescent="0.35">
      <c r="B42" s="98"/>
      <c r="C42" s="99"/>
      <c r="D42" s="99"/>
      <c r="E42" s="100"/>
      <c r="F42" s="94" t="str">
        <f t="shared" si="0"/>
        <v/>
      </c>
      <c r="G42" s="101"/>
      <c r="H42" s="99"/>
      <c r="I42" s="99"/>
      <c r="J42" s="100"/>
      <c r="K42" s="95" t="str">
        <f t="shared" si="1"/>
        <v/>
      </c>
      <c r="L42" s="101"/>
      <c r="M42" s="99"/>
      <c r="N42" s="99"/>
      <c r="O42" s="100"/>
      <c r="P42" s="95" t="str">
        <f t="shared" si="2"/>
        <v/>
      </c>
      <c r="Q42" s="108" t="str">
        <f t="shared" si="3"/>
        <v/>
      </c>
      <c r="R42" s="108" t="str">
        <f t="shared" si="4"/>
        <v/>
      </c>
      <c r="S42" s="108" t="str">
        <f t="shared" si="5"/>
        <v/>
      </c>
      <c r="T42" s="178"/>
      <c r="U42" s="178"/>
      <c r="V42" s="178"/>
      <c r="W42" s="178"/>
      <c r="X42" s="178"/>
      <c r="Y42" s="178"/>
    </row>
    <row r="43" spans="2:25" x14ac:dyDescent="0.35">
      <c r="B43" s="98"/>
      <c r="C43" s="99"/>
      <c r="D43" s="99"/>
      <c r="E43" s="100"/>
      <c r="F43" s="94" t="str">
        <f t="shared" si="0"/>
        <v/>
      </c>
      <c r="G43" s="101"/>
      <c r="H43" s="99"/>
      <c r="I43" s="99"/>
      <c r="J43" s="100"/>
      <c r="K43" s="95" t="str">
        <f t="shared" si="1"/>
        <v/>
      </c>
      <c r="L43" s="101"/>
      <c r="M43" s="99"/>
      <c r="N43" s="99"/>
      <c r="O43" s="100"/>
      <c r="P43" s="95" t="str">
        <f t="shared" si="2"/>
        <v/>
      </c>
      <c r="Q43" s="108" t="str">
        <f t="shared" si="3"/>
        <v/>
      </c>
      <c r="R43" s="108" t="str">
        <f t="shared" si="4"/>
        <v/>
      </c>
      <c r="S43" s="108" t="str">
        <f t="shared" si="5"/>
        <v/>
      </c>
      <c r="T43" s="178"/>
      <c r="U43" s="178"/>
      <c r="V43" s="178"/>
      <c r="W43" s="178"/>
      <c r="X43" s="178"/>
      <c r="Y43" s="178"/>
    </row>
    <row r="44" spans="2:25" x14ac:dyDescent="0.35">
      <c r="B44" s="98"/>
      <c r="C44" s="99"/>
      <c r="D44" s="99"/>
      <c r="E44" s="100"/>
      <c r="F44" s="94" t="str">
        <f t="shared" si="0"/>
        <v/>
      </c>
      <c r="G44" s="101"/>
      <c r="H44" s="99"/>
      <c r="I44" s="99"/>
      <c r="J44" s="100"/>
      <c r="K44" s="95" t="str">
        <f t="shared" si="1"/>
        <v/>
      </c>
      <c r="L44" s="101"/>
      <c r="M44" s="99"/>
      <c r="N44" s="99"/>
      <c r="O44" s="100"/>
      <c r="P44" s="95" t="str">
        <f t="shared" si="2"/>
        <v/>
      </c>
      <c r="Q44" s="108" t="str">
        <f t="shared" si="3"/>
        <v/>
      </c>
      <c r="R44" s="108" t="str">
        <f t="shared" si="4"/>
        <v/>
      </c>
      <c r="S44" s="108" t="str">
        <f t="shared" si="5"/>
        <v/>
      </c>
      <c r="T44" s="178"/>
      <c r="U44" s="178"/>
      <c r="V44" s="178"/>
      <c r="W44" s="178"/>
      <c r="X44" s="178"/>
      <c r="Y44" s="178"/>
    </row>
    <row r="45" spans="2:25" x14ac:dyDescent="0.35">
      <c r="B45" s="98"/>
      <c r="C45" s="99"/>
      <c r="D45" s="99"/>
      <c r="E45" s="100"/>
      <c r="F45" s="94" t="str">
        <f t="shared" si="0"/>
        <v/>
      </c>
      <c r="G45" s="101"/>
      <c r="H45" s="99"/>
      <c r="I45" s="99"/>
      <c r="J45" s="100"/>
      <c r="K45" s="95" t="str">
        <f t="shared" si="1"/>
        <v/>
      </c>
      <c r="L45" s="101"/>
      <c r="M45" s="99"/>
      <c r="N45" s="99"/>
      <c r="O45" s="100"/>
      <c r="P45" s="95" t="str">
        <f t="shared" si="2"/>
        <v/>
      </c>
      <c r="Q45" s="108" t="str">
        <f t="shared" si="3"/>
        <v/>
      </c>
      <c r="R45" s="108" t="str">
        <f t="shared" si="4"/>
        <v/>
      </c>
      <c r="S45" s="108" t="str">
        <f t="shared" si="5"/>
        <v/>
      </c>
      <c r="T45" s="178"/>
      <c r="U45" s="178"/>
      <c r="V45" s="178"/>
      <c r="W45" s="178"/>
      <c r="X45" s="178"/>
      <c r="Y45" s="178"/>
    </row>
    <row r="46" spans="2:25" x14ac:dyDescent="0.35">
      <c r="B46" s="98"/>
      <c r="C46" s="99"/>
      <c r="D46" s="99"/>
      <c r="E46" s="100"/>
      <c r="F46" s="94" t="str">
        <f t="shared" si="0"/>
        <v/>
      </c>
      <c r="G46" s="101"/>
      <c r="H46" s="99"/>
      <c r="I46" s="99"/>
      <c r="J46" s="100"/>
      <c r="K46" s="95" t="str">
        <f t="shared" si="1"/>
        <v/>
      </c>
      <c r="L46" s="101"/>
      <c r="M46" s="99"/>
      <c r="N46" s="99"/>
      <c r="O46" s="100"/>
      <c r="P46" s="95" t="str">
        <f t="shared" si="2"/>
        <v/>
      </c>
      <c r="Q46" s="108" t="str">
        <f t="shared" si="3"/>
        <v/>
      </c>
      <c r="R46" s="108" t="str">
        <f t="shared" si="4"/>
        <v/>
      </c>
      <c r="S46" s="108" t="str">
        <f t="shared" si="5"/>
        <v/>
      </c>
      <c r="T46" s="178"/>
      <c r="U46" s="178"/>
      <c r="V46" s="178"/>
      <c r="W46" s="178"/>
      <c r="X46" s="178"/>
      <c r="Y46" s="178"/>
    </row>
    <row r="47" spans="2:25" x14ac:dyDescent="0.35">
      <c r="B47" s="98"/>
      <c r="C47" s="99"/>
      <c r="D47" s="99"/>
      <c r="E47" s="100"/>
      <c r="F47" s="94" t="str">
        <f t="shared" si="0"/>
        <v/>
      </c>
      <c r="G47" s="101"/>
      <c r="H47" s="99"/>
      <c r="I47" s="99"/>
      <c r="J47" s="100"/>
      <c r="K47" s="95" t="str">
        <f t="shared" si="1"/>
        <v/>
      </c>
      <c r="L47" s="101"/>
      <c r="M47" s="99"/>
      <c r="N47" s="99"/>
      <c r="O47" s="100"/>
      <c r="P47" s="95" t="str">
        <f t="shared" si="2"/>
        <v/>
      </c>
      <c r="Q47" s="108" t="str">
        <f t="shared" si="3"/>
        <v/>
      </c>
      <c r="R47" s="108" t="str">
        <f t="shared" si="4"/>
        <v/>
      </c>
      <c r="S47" s="108" t="str">
        <f t="shared" si="5"/>
        <v/>
      </c>
      <c r="T47" s="178"/>
      <c r="U47" s="178"/>
      <c r="V47" s="178"/>
      <c r="W47" s="178"/>
      <c r="X47" s="178"/>
      <c r="Y47" s="178"/>
    </row>
    <row r="48" spans="2:25" x14ac:dyDescent="0.35">
      <c r="B48" s="98"/>
      <c r="C48" s="99"/>
      <c r="D48" s="99"/>
      <c r="E48" s="100"/>
      <c r="F48" s="94" t="str">
        <f t="shared" si="0"/>
        <v/>
      </c>
      <c r="G48" s="101"/>
      <c r="H48" s="99"/>
      <c r="I48" s="99"/>
      <c r="J48" s="100"/>
      <c r="K48" s="95" t="str">
        <f t="shared" si="1"/>
        <v/>
      </c>
      <c r="L48" s="101"/>
      <c r="M48" s="99"/>
      <c r="N48" s="99"/>
      <c r="O48" s="100"/>
      <c r="P48" s="95" t="str">
        <f t="shared" si="2"/>
        <v/>
      </c>
      <c r="Q48" s="108" t="str">
        <f t="shared" si="3"/>
        <v/>
      </c>
      <c r="R48" s="108" t="str">
        <f t="shared" si="4"/>
        <v/>
      </c>
      <c r="S48" s="108" t="str">
        <f t="shared" si="5"/>
        <v/>
      </c>
      <c r="T48" s="178"/>
      <c r="U48" s="178"/>
      <c r="V48" s="178"/>
      <c r="W48" s="178"/>
      <c r="X48" s="178"/>
      <c r="Y48" s="178"/>
    </row>
    <row r="49" spans="2:25" x14ac:dyDescent="0.35">
      <c r="B49" s="98"/>
      <c r="C49" s="99"/>
      <c r="D49" s="99"/>
      <c r="E49" s="100"/>
      <c r="F49" s="94" t="str">
        <f t="shared" si="0"/>
        <v/>
      </c>
      <c r="G49" s="101"/>
      <c r="H49" s="99"/>
      <c r="I49" s="99"/>
      <c r="J49" s="100"/>
      <c r="K49" s="95" t="str">
        <f t="shared" si="1"/>
        <v/>
      </c>
      <c r="L49" s="101"/>
      <c r="M49" s="99"/>
      <c r="N49" s="99"/>
      <c r="O49" s="100"/>
      <c r="P49" s="95" t="str">
        <f t="shared" si="2"/>
        <v/>
      </c>
      <c r="Q49" s="108" t="str">
        <f t="shared" si="3"/>
        <v/>
      </c>
      <c r="R49" s="108" t="str">
        <f t="shared" si="4"/>
        <v/>
      </c>
      <c r="S49" s="108" t="str">
        <f t="shared" si="5"/>
        <v/>
      </c>
      <c r="T49" s="178"/>
      <c r="U49" s="178"/>
      <c r="V49" s="178"/>
      <c r="W49" s="178"/>
      <c r="X49" s="178"/>
      <c r="Y49" s="178"/>
    </row>
    <row r="50" spans="2:25" x14ac:dyDescent="0.35">
      <c r="B50" s="98"/>
      <c r="C50" s="99"/>
      <c r="D50" s="99"/>
      <c r="E50" s="100"/>
      <c r="F50" s="94" t="str">
        <f t="shared" si="0"/>
        <v/>
      </c>
      <c r="G50" s="101"/>
      <c r="H50" s="99"/>
      <c r="I50" s="99"/>
      <c r="J50" s="100"/>
      <c r="K50" s="95" t="str">
        <f t="shared" si="1"/>
        <v/>
      </c>
      <c r="L50" s="101"/>
      <c r="M50" s="99"/>
      <c r="N50" s="99"/>
      <c r="O50" s="100"/>
      <c r="P50" s="95" t="str">
        <f t="shared" si="2"/>
        <v/>
      </c>
      <c r="Q50" s="108" t="str">
        <f t="shared" si="3"/>
        <v/>
      </c>
      <c r="R50" s="108" t="str">
        <f t="shared" si="4"/>
        <v/>
      </c>
      <c r="S50" s="108" t="str">
        <f t="shared" si="5"/>
        <v/>
      </c>
      <c r="T50" s="178"/>
      <c r="U50" s="178"/>
      <c r="V50" s="178"/>
      <c r="W50" s="178"/>
      <c r="X50" s="178"/>
      <c r="Y50" s="178"/>
    </row>
    <row r="51" spans="2:25" x14ac:dyDescent="0.35">
      <c r="B51" s="98"/>
      <c r="C51" s="99"/>
      <c r="D51" s="99"/>
      <c r="E51" s="100"/>
      <c r="F51" s="94" t="str">
        <f t="shared" si="0"/>
        <v/>
      </c>
      <c r="G51" s="101"/>
      <c r="H51" s="99"/>
      <c r="I51" s="99"/>
      <c r="J51" s="100"/>
      <c r="K51" s="95" t="str">
        <f t="shared" si="1"/>
        <v/>
      </c>
      <c r="L51" s="101"/>
      <c r="M51" s="99"/>
      <c r="N51" s="99"/>
      <c r="O51" s="100"/>
      <c r="P51" s="95" t="str">
        <f t="shared" si="2"/>
        <v/>
      </c>
      <c r="Q51" s="108" t="str">
        <f t="shared" si="3"/>
        <v/>
      </c>
      <c r="R51" s="108" t="str">
        <f t="shared" si="4"/>
        <v/>
      </c>
      <c r="S51" s="108" t="str">
        <f t="shared" si="5"/>
        <v/>
      </c>
      <c r="T51" s="178"/>
      <c r="U51" s="178"/>
      <c r="V51" s="178"/>
      <c r="W51" s="178"/>
      <c r="X51" s="178"/>
      <c r="Y51" s="178"/>
    </row>
    <row r="52" spans="2:25" x14ac:dyDescent="0.35">
      <c r="B52" s="98"/>
      <c r="C52" s="99"/>
      <c r="D52" s="99"/>
      <c r="E52" s="100"/>
      <c r="F52" s="94" t="str">
        <f t="shared" si="0"/>
        <v/>
      </c>
      <c r="G52" s="101"/>
      <c r="H52" s="99"/>
      <c r="I52" s="99"/>
      <c r="J52" s="100"/>
      <c r="K52" s="95" t="str">
        <f t="shared" si="1"/>
        <v/>
      </c>
      <c r="L52" s="101"/>
      <c r="M52" s="99"/>
      <c r="N52" s="99"/>
      <c r="O52" s="100"/>
      <c r="P52" s="95" t="str">
        <f t="shared" si="2"/>
        <v/>
      </c>
      <c r="Q52" s="108" t="str">
        <f t="shared" si="3"/>
        <v/>
      </c>
      <c r="R52" s="108" t="str">
        <f t="shared" si="4"/>
        <v/>
      </c>
      <c r="S52" s="108" t="str">
        <f t="shared" si="5"/>
        <v/>
      </c>
      <c r="T52" s="178"/>
      <c r="U52" s="178"/>
      <c r="V52" s="178"/>
      <c r="W52" s="178"/>
      <c r="X52" s="178"/>
      <c r="Y52" s="178"/>
    </row>
    <row r="53" spans="2:25" x14ac:dyDescent="0.35">
      <c r="B53" s="98"/>
      <c r="C53" s="99"/>
      <c r="D53" s="99"/>
      <c r="E53" s="100"/>
      <c r="F53" s="94" t="str">
        <f t="shared" si="0"/>
        <v/>
      </c>
      <c r="G53" s="101"/>
      <c r="H53" s="99"/>
      <c r="I53" s="99"/>
      <c r="J53" s="100"/>
      <c r="K53" s="95" t="str">
        <f t="shared" si="1"/>
        <v/>
      </c>
      <c r="L53" s="101"/>
      <c r="M53" s="99"/>
      <c r="N53" s="99"/>
      <c r="O53" s="100"/>
      <c r="P53" s="95" t="str">
        <f t="shared" si="2"/>
        <v/>
      </c>
      <c r="Q53" s="108" t="str">
        <f t="shared" si="3"/>
        <v/>
      </c>
      <c r="R53" s="108" t="str">
        <f t="shared" si="4"/>
        <v/>
      </c>
      <c r="S53" s="108" t="str">
        <f t="shared" si="5"/>
        <v/>
      </c>
      <c r="T53" s="178"/>
      <c r="U53" s="178"/>
      <c r="V53" s="178"/>
      <c r="W53" s="178"/>
      <c r="X53" s="178"/>
      <c r="Y53" s="178"/>
    </row>
    <row r="54" spans="2:25" x14ac:dyDescent="0.35">
      <c r="B54" s="98"/>
      <c r="C54" s="99"/>
      <c r="D54" s="99"/>
      <c r="E54" s="100"/>
      <c r="F54" s="94" t="str">
        <f t="shared" si="0"/>
        <v/>
      </c>
      <c r="G54" s="101"/>
      <c r="H54" s="99"/>
      <c r="I54" s="99"/>
      <c r="J54" s="100"/>
      <c r="K54" s="95" t="str">
        <f t="shared" si="1"/>
        <v/>
      </c>
      <c r="L54" s="101"/>
      <c r="M54" s="99"/>
      <c r="N54" s="99"/>
      <c r="O54" s="100"/>
      <c r="P54" s="95" t="str">
        <f t="shared" si="2"/>
        <v/>
      </c>
      <c r="Q54" s="108" t="str">
        <f t="shared" si="3"/>
        <v/>
      </c>
      <c r="R54" s="108" t="str">
        <f t="shared" si="4"/>
        <v/>
      </c>
      <c r="S54" s="108" t="str">
        <f t="shared" si="5"/>
        <v/>
      </c>
      <c r="T54" s="178"/>
      <c r="U54" s="178"/>
      <c r="V54" s="178"/>
      <c r="W54" s="178"/>
      <c r="X54" s="178"/>
      <c r="Y54" s="178"/>
    </row>
    <row r="55" spans="2:25" x14ac:dyDescent="0.35">
      <c r="B55" s="98"/>
      <c r="C55" s="99"/>
      <c r="D55" s="99"/>
      <c r="E55" s="100"/>
      <c r="F55" s="94" t="str">
        <f t="shared" si="0"/>
        <v/>
      </c>
      <c r="G55" s="101"/>
      <c r="H55" s="99"/>
      <c r="I55" s="99"/>
      <c r="J55" s="100"/>
      <c r="K55" s="95" t="str">
        <f t="shared" si="1"/>
        <v/>
      </c>
      <c r="L55" s="101"/>
      <c r="M55" s="99"/>
      <c r="N55" s="99"/>
      <c r="O55" s="100"/>
      <c r="P55" s="95" t="str">
        <f t="shared" si="2"/>
        <v/>
      </c>
      <c r="Q55" s="108" t="str">
        <f t="shared" si="3"/>
        <v/>
      </c>
      <c r="R55" s="108" t="str">
        <f t="shared" si="4"/>
        <v/>
      </c>
      <c r="S55" s="108" t="str">
        <f t="shared" si="5"/>
        <v/>
      </c>
      <c r="T55" s="178"/>
      <c r="U55" s="178"/>
      <c r="V55" s="178"/>
      <c r="W55" s="178"/>
      <c r="X55" s="178"/>
      <c r="Y55" s="178"/>
    </row>
    <row r="56" spans="2:25" ht="15" thickBot="1" x14ac:dyDescent="0.4">
      <c r="B56" s="102"/>
      <c r="C56" s="103"/>
      <c r="D56" s="103"/>
      <c r="E56" s="104"/>
      <c r="F56" s="105" t="str">
        <f t="shared" si="0"/>
        <v/>
      </c>
      <c r="G56" s="106"/>
      <c r="H56" s="103"/>
      <c r="I56" s="103"/>
      <c r="J56" s="104"/>
      <c r="K56" s="107" t="str">
        <f t="shared" si="1"/>
        <v/>
      </c>
      <c r="L56" s="106"/>
      <c r="M56" s="103"/>
      <c r="N56" s="103"/>
      <c r="O56" s="104"/>
      <c r="P56" s="107" t="str">
        <f t="shared" si="2"/>
        <v/>
      </c>
      <c r="Q56" s="108" t="str">
        <f t="shared" si="3"/>
        <v/>
      </c>
      <c r="R56" s="108" t="str">
        <f t="shared" si="4"/>
        <v/>
      </c>
      <c r="S56" s="108" t="str">
        <f t="shared" si="5"/>
        <v/>
      </c>
      <c r="T56" s="178"/>
      <c r="U56" s="178"/>
      <c r="V56" s="178"/>
      <c r="W56" s="178"/>
      <c r="X56" s="178"/>
      <c r="Y56" s="178"/>
    </row>
    <row r="57" spans="2:25" ht="15" thickBot="1" x14ac:dyDescent="0.4">
      <c r="B57" s="110" t="s">
        <v>156</v>
      </c>
      <c r="C57" s="111"/>
      <c r="D57" s="245" t="str">
        <f>IF(OR(ISBLANK(B24),ISBLANK(C24),ISBLANK(D24),ISBLANK(E24)),"",ROUND(AVERAGE(E24:E56,J24:J56,O24:O56),0))</f>
        <v/>
      </c>
      <c r="E57" s="245"/>
      <c r="F57" s="246"/>
      <c r="G57" s="221" t="s">
        <v>154</v>
      </c>
      <c r="H57" s="222"/>
      <c r="I57" s="222"/>
      <c r="J57" s="222"/>
      <c r="K57" s="173" t="str">
        <f>IF(OR(ISBLANK(B24),ISBLANK(C24),ISBLANK(D24),ISBLANK(E24),ISBLANK(P16)),"",COUNTIF(E24:E56,"&gt;"&amp;P16)+COUNTIF(J24:J56,"&gt;"&amp;P16)+COUNTIF(O24:O56,"&gt;"&amp;P16))</f>
        <v/>
      </c>
      <c r="L57" s="221" t="s">
        <v>155</v>
      </c>
      <c r="M57" s="222"/>
      <c r="N57" s="222"/>
      <c r="O57" s="222"/>
      <c r="P57" s="174" t="str">
        <f>IF(OR(ISBLANK(B24),ISBLANK(C24),ISBLANK(D24),ISBLANK(E24),ISBLANK(P16)),"",COUNTIF(E24:E56,"&lt;="&amp;P16)+COUNTIF(J24:J56,"&lt;="&amp;P16)+COUNTIF(O24:O56,"&lt;="&amp;P16))</f>
        <v/>
      </c>
      <c r="Q57" s="108"/>
      <c r="R57" s="108"/>
      <c r="S57" s="108"/>
      <c r="T57" s="178"/>
      <c r="U57" s="178"/>
      <c r="V57" s="178"/>
      <c r="W57" s="178"/>
      <c r="X57" s="178"/>
      <c r="Y57" s="178"/>
    </row>
    <row r="58" spans="2:25" x14ac:dyDescent="0.35">
      <c r="T58" s="178"/>
      <c r="U58" s="178"/>
      <c r="V58" s="178"/>
      <c r="W58" s="178"/>
      <c r="X58" s="178"/>
      <c r="Y58" s="178"/>
    </row>
    <row r="59" spans="2:25" x14ac:dyDescent="0.35">
      <c r="R59" s="109"/>
      <c r="T59" s="178"/>
      <c r="U59" s="178"/>
      <c r="V59" s="178"/>
      <c r="W59" s="178"/>
      <c r="X59" s="178"/>
      <c r="Y59" s="178"/>
    </row>
    <row r="60" spans="2:25" x14ac:dyDescent="0.35">
      <c r="T60" s="178"/>
      <c r="U60" s="178"/>
      <c r="V60" s="178"/>
      <c r="W60" s="178"/>
      <c r="X60" s="178"/>
      <c r="Y60" s="178"/>
    </row>
    <row r="61" spans="2:25" x14ac:dyDescent="0.35">
      <c r="T61" s="178"/>
      <c r="U61" s="178"/>
      <c r="V61" s="178"/>
      <c r="W61" s="178"/>
      <c r="X61" s="178"/>
      <c r="Y61" s="178"/>
    </row>
    <row r="62" spans="2:25" x14ac:dyDescent="0.35">
      <c r="T62" s="178"/>
      <c r="U62" s="178"/>
      <c r="V62" s="178"/>
      <c r="W62" s="178"/>
      <c r="X62" s="178"/>
      <c r="Y62" s="178"/>
    </row>
    <row r="63" spans="2:25" x14ac:dyDescent="0.35">
      <c r="T63" s="178"/>
      <c r="U63" s="178"/>
      <c r="V63" s="178"/>
      <c r="W63" s="178"/>
      <c r="X63" s="178"/>
      <c r="Y63" s="178"/>
    </row>
    <row r="64" spans="2:25" x14ac:dyDescent="0.35">
      <c r="T64" s="178"/>
      <c r="U64" s="178"/>
      <c r="V64" s="178"/>
      <c r="W64" s="178"/>
      <c r="X64" s="178"/>
      <c r="Y64" s="178"/>
    </row>
    <row r="65" spans="20:25" x14ac:dyDescent="0.35">
      <c r="T65" s="178"/>
      <c r="U65" s="178"/>
      <c r="V65" s="178"/>
      <c r="W65" s="178"/>
      <c r="X65" s="178"/>
      <c r="Y65" s="178"/>
    </row>
    <row r="66" spans="20:25" x14ac:dyDescent="0.35">
      <c r="T66" s="178"/>
      <c r="U66" s="178"/>
      <c r="V66" s="178"/>
      <c r="W66" s="178"/>
      <c r="X66" s="178"/>
      <c r="Y66" s="178"/>
    </row>
    <row r="67" spans="20:25" x14ac:dyDescent="0.35">
      <c r="T67" s="178"/>
      <c r="U67" s="178"/>
      <c r="V67" s="178"/>
      <c r="W67" s="178"/>
      <c r="X67" s="178"/>
      <c r="Y67" s="178"/>
    </row>
    <row r="68" spans="20:25" x14ac:dyDescent="0.35">
      <c r="T68" s="178"/>
      <c r="U68" s="178"/>
      <c r="V68" s="178"/>
      <c r="W68" s="178"/>
      <c r="X68" s="178"/>
      <c r="Y68" s="178"/>
    </row>
    <row r="144" ht="15" thickBot="1" x14ac:dyDescent="0.4"/>
    <row r="145" spans="34:46" ht="15.5" thickTop="1" thickBot="1" x14ac:dyDescent="0.4">
      <c r="AI145" s="223" t="s">
        <v>90</v>
      </c>
      <c r="AJ145" s="223"/>
    </row>
    <row r="146" spans="34:46" ht="15" thickBot="1" x14ac:dyDescent="0.4">
      <c r="AI146" s="156" t="s">
        <v>91</v>
      </c>
      <c r="AJ146" s="157" t="s">
        <v>92</v>
      </c>
    </row>
    <row r="147" spans="34:46" x14ac:dyDescent="0.35">
      <c r="AI147" s="158" t="s">
        <v>93</v>
      </c>
      <c r="AJ147" s="159">
        <v>60</v>
      </c>
      <c r="AS147" s="147" t="str">
        <f>IF($P$14="PA4",$P$16+80,"NOT PA4")</f>
        <v>NOT PA4</v>
      </c>
      <c r="AT147" s="147" t="str">
        <f>IF(P14="PA4",IF($AS$147&gt;=$AS$148,$AS$147,$AS$148),"NOT PA4")</f>
        <v>NOT PA4</v>
      </c>
    </row>
    <row r="148" spans="34:46" x14ac:dyDescent="0.35">
      <c r="AI148" s="158" t="s">
        <v>94</v>
      </c>
      <c r="AJ148" s="159">
        <v>70</v>
      </c>
      <c r="AS148" s="147" t="str">
        <f>IF($P$14="PA4",170,"NOT PA4")</f>
        <v>NOT PA4</v>
      </c>
    </row>
    <row r="149" spans="34:46" x14ac:dyDescent="0.35">
      <c r="AI149" s="158" t="s">
        <v>97</v>
      </c>
      <c r="AJ149" s="159">
        <v>80</v>
      </c>
    </row>
    <row r="150" spans="34:46" ht="15" thickBot="1" x14ac:dyDescent="0.4">
      <c r="AI150" s="160" t="s">
        <v>95</v>
      </c>
      <c r="AJ150" s="161">
        <v>250</v>
      </c>
    </row>
    <row r="151" spans="34:46" ht="15" thickTop="1" x14ac:dyDescent="0.35">
      <c r="AH151" s="162" t="s">
        <v>101</v>
      </c>
      <c r="AI151" s="163" t="e">
        <f>VLOOKUP(D8,AI147:AJ150,2,FALSE)</f>
        <v>#N/A</v>
      </c>
    </row>
    <row r="152" spans="34:46" x14ac:dyDescent="0.35">
      <c r="AH152" s="162" t="s">
        <v>98</v>
      </c>
      <c r="AI152" s="147" t="e">
        <f>IF(I11&gt;=AI151,"No","Yes")</f>
        <v>#N/A</v>
      </c>
    </row>
    <row r="153" spans="34:46" x14ac:dyDescent="0.35">
      <c r="AH153" s="162" t="s">
        <v>102</v>
      </c>
      <c r="AI153" s="163" t="e">
        <f>IF(I11&gt;=AI151,I11,AI151)</f>
        <v>#N/A</v>
      </c>
    </row>
    <row r="155" spans="34:46" x14ac:dyDescent="0.35">
      <c r="AH155" s="162" t="s">
        <v>27</v>
      </c>
    </row>
    <row r="156" spans="34:46" x14ac:dyDescent="0.35">
      <c r="AH156" s="162" t="s">
        <v>28</v>
      </c>
    </row>
    <row r="158" spans="34:46" x14ac:dyDescent="0.35">
      <c r="AM158" s="155" t="e">
        <f>ROUND(1267.2*((I10/9)+(I9*AI153/150)),2)</f>
        <v>#N/A</v>
      </c>
    </row>
    <row r="159" spans="34:46" x14ac:dyDescent="0.35">
      <c r="AH159" s="164" t="s">
        <v>18</v>
      </c>
      <c r="AI159" s="147" t="s">
        <v>104</v>
      </c>
    </row>
    <row r="160" spans="34:46" x14ac:dyDescent="0.35">
      <c r="AH160" s="164" t="s">
        <v>19</v>
      </c>
      <c r="AI160" s="147" t="s">
        <v>105</v>
      </c>
      <c r="AO160" s="147" t="str">
        <f>IF(P15="Yes","PAEfive",IF(P14="PA1","PAEone",IF(P14="PA2","PAEtwo",IF(P14="PA3","PAEthree",IF(P14="PA4","PAEfour","PAEempty")))))</f>
        <v>PAEempty</v>
      </c>
      <c r="AP160" s="147" t="str">
        <f>IF(P15="Yes","Afive",IF(P14="PA1","Aone",IF(P14="PA2","Atwo",IF(P14="PA3","Athree",IF(P14="PA4","Afour","")))))</f>
        <v/>
      </c>
    </row>
    <row r="161" spans="34:46" x14ac:dyDescent="0.35">
      <c r="AH161" s="164" t="s">
        <v>20</v>
      </c>
      <c r="AI161" s="147" t="s">
        <v>106</v>
      </c>
    </row>
    <row r="162" spans="34:46" x14ac:dyDescent="0.35">
      <c r="AH162" s="164" t="s">
        <v>21</v>
      </c>
      <c r="AI162" s="147" t="s">
        <v>107</v>
      </c>
      <c r="AP162" s="147" t="s">
        <v>150</v>
      </c>
    </row>
    <row r="163" spans="34:46" ht="55" customHeight="1" x14ac:dyDescent="0.35">
      <c r="AP163" s="147" t="s">
        <v>110</v>
      </c>
    </row>
    <row r="164" spans="34:46" ht="45" customHeight="1" x14ac:dyDescent="0.35">
      <c r="AP164" s="147" t="s">
        <v>112</v>
      </c>
    </row>
    <row r="165" spans="34:46" ht="47.5" customHeight="1" x14ac:dyDescent="0.35">
      <c r="AL165" s="147" t="s">
        <v>111</v>
      </c>
      <c r="AP165" s="147" t="s">
        <v>113</v>
      </c>
    </row>
    <row r="166" spans="34:46" ht="51.65" customHeight="1" x14ac:dyDescent="0.35">
      <c r="AL166" s="147" t="s">
        <v>115</v>
      </c>
      <c r="AP166" s="147" t="s">
        <v>114</v>
      </c>
    </row>
    <row r="167" spans="34:46" ht="45" customHeight="1" x14ac:dyDescent="0.35">
      <c r="AL167" s="147" t="s">
        <v>116</v>
      </c>
      <c r="AP167" s="147" t="s">
        <v>126</v>
      </c>
    </row>
    <row r="168" spans="34:46" x14ac:dyDescent="0.35">
      <c r="AL168" s="147" t="s">
        <v>117</v>
      </c>
    </row>
    <row r="169" spans="34:46" ht="47.5" customHeight="1" x14ac:dyDescent="0.35">
      <c r="AL169" s="147" t="s">
        <v>127</v>
      </c>
      <c r="AS169" s="165" t="str">
        <f>IF(P15="Yes","payequationfive",IF(P14="PA1","payequationone",IF(P14="PA2","payequationtwo",IF(P14="PA3","payequationthree",IF(P14="PA4","payequationfour","")))))</f>
        <v/>
      </c>
    </row>
    <row r="170" spans="34:46" x14ac:dyDescent="0.35">
      <c r="AS170" s="165"/>
    </row>
    <row r="171" spans="34:46" ht="54" customHeight="1" x14ac:dyDescent="0.35">
      <c r="AS171" s="165" t="s">
        <v>119</v>
      </c>
      <c r="AT171" s="166"/>
    </row>
    <row r="172" spans="34:46" ht="54" customHeight="1" x14ac:dyDescent="0.35">
      <c r="AS172" s="165" t="s">
        <v>120</v>
      </c>
    </row>
    <row r="173" spans="34:46" ht="54" customHeight="1" x14ac:dyDescent="0.35">
      <c r="AS173" s="165" t="s">
        <v>121</v>
      </c>
    </row>
    <row r="174" spans="34:46" ht="54" customHeight="1" x14ac:dyDescent="0.35">
      <c r="AS174" s="165" t="s">
        <v>122</v>
      </c>
    </row>
    <row r="175" spans="34:46" ht="54" customHeight="1" x14ac:dyDescent="0.35">
      <c r="AS175" s="165" t="s">
        <v>123</v>
      </c>
    </row>
  </sheetData>
  <sheetProtection algorithmName="SHA-512" hashValue="E0QkyO+3vFniUZkTbwNY39tsEB2pXySyemu+as/YcFWqYARJhCkDR2XHnk7Z6jd3cROaHER0gWU5Q37RIQWGUA==" saltValue="B0lith/VK9iU9b2l2zMBaQ==" spinCount="100000" sheet="1" objects="1" scenarios="1" selectLockedCells="1"/>
  <mergeCells count="32">
    <mergeCell ref="B3:P3"/>
    <mergeCell ref="C4:P4"/>
    <mergeCell ref="C5:F5"/>
    <mergeCell ref="H5:I5"/>
    <mergeCell ref="K5:L5"/>
    <mergeCell ref="N5:P5"/>
    <mergeCell ref="B13:P13"/>
    <mergeCell ref="E6:P6"/>
    <mergeCell ref="B7:C7"/>
    <mergeCell ref="E7:F7"/>
    <mergeCell ref="G7:J7"/>
    <mergeCell ref="K7:L7"/>
    <mergeCell ref="M7:P7"/>
    <mergeCell ref="B8:C8"/>
    <mergeCell ref="D8:P8"/>
    <mergeCell ref="B9:H9"/>
    <mergeCell ref="B10:H10"/>
    <mergeCell ref="B11:H11"/>
    <mergeCell ref="E14:L14"/>
    <mergeCell ref="M14:O14"/>
    <mergeCell ref="B15:O15"/>
    <mergeCell ref="C18:D18"/>
    <mergeCell ref="B20:D20"/>
    <mergeCell ref="E20:K20"/>
    <mergeCell ref="AI145:AJ145"/>
    <mergeCell ref="B21:H21"/>
    <mergeCell ref="I21:J21"/>
    <mergeCell ref="K21:O21"/>
    <mergeCell ref="B22:P22"/>
    <mergeCell ref="D57:F57"/>
    <mergeCell ref="G57:J57"/>
    <mergeCell ref="L57:O57"/>
  </mergeCells>
  <conditionalFormatting sqref="I21">
    <cfRule type="cellIs" dxfId="29" priority="5" operator="between">
      <formula>0.00001</formula>
      <formula>500000</formula>
    </cfRule>
    <cfRule type="cellIs" dxfId="28" priority="6" operator="between">
      <formula>-0.001</formula>
      <formula>-500000</formula>
    </cfRule>
  </conditionalFormatting>
  <conditionalFormatting sqref="F24:F56 P24:P56 K24:K56 L57">
    <cfRule type="containsText" dxfId="27" priority="2" operator="containsText" text="CA">
      <formula>NOT(ISERROR(SEARCH("CA",F24)))</formula>
    </cfRule>
    <cfRule type="cellIs" dxfId="26" priority="3" operator="between">
      <formula>0</formula>
      <formula>500000</formula>
    </cfRule>
    <cfRule type="cellIs" dxfId="25" priority="4" operator="between">
      <formula>-0.0000000001</formula>
      <formula>-500000</formula>
    </cfRule>
  </conditionalFormatting>
  <conditionalFormatting sqref="P21">
    <cfRule type="cellIs" dxfId="24"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9E9D0317-E1F9-4614-ABD4-6E9E79958BD8}"/>
    <dataValidation allowBlank="1" showInputMessage="1" showErrorMessage="1" promptTitle="Instructions" prompt="Please enter your target IRI here._x000a__x000a_You can determine your target IRI on the worksheet titled &quot;Target IRI Lookup Table &amp; Tool&quot;" sqref="E18" xr:uid="{ABA0475D-922D-4803-84E9-D1485028967D}"/>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4C9F4EE5-261E-4DE1-B6BF-ECC0DCDE7004}">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6166C638-46DA-4A6D-865A-0BD9A5902F73}">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35753650-D6D6-4B7D-A901-75B135D92384}">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EE4F4DFD-A29B-401A-898D-F3C2A1D95F02}">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18A0B376-7B47-490B-91BB-0A670E60D672}">
      <formula1>$AH$159:$AH$162</formula1>
    </dataValidation>
    <dataValidation errorStyle="warning" allowBlank="1" showInputMessage="1" sqref="E19" xr:uid="{16927AAE-2502-4513-A25B-0FCBBF24064C}"/>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A0D4FC2E-3783-4098-BCDD-4A0EC1475169}">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EFA72-8C28-4C59-9826-6468B53EEF0D}">
  <sheetPr>
    <pageSetUpPr fitToPage="1"/>
  </sheetPr>
  <dimension ref="B1:IO175"/>
  <sheetViews>
    <sheetView topLeftCell="A3" zoomScale="85" zoomScaleNormal="85" workbookViewId="0">
      <selection activeCell="C4" sqref="C4:P4"/>
    </sheetView>
  </sheetViews>
  <sheetFormatPr defaultRowHeight="14.5" x14ac:dyDescent="0.35"/>
  <cols>
    <col min="1" max="1" width="9" style="48" customWidth="1"/>
    <col min="2" max="2" width="9.54296875" style="48" customWidth="1"/>
    <col min="3" max="3" width="7.81640625" style="48" customWidth="1"/>
    <col min="4" max="4" width="7.54296875" style="48" customWidth="1"/>
    <col min="5" max="5" width="5.1796875" style="48" customWidth="1"/>
    <col min="6" max="6" width="12.36328125" style="48" customWidth="1"/>
    <col min="7" max="7" width="8.54296875" style="48" customWidth="1"/>
    <col min="8" max="9" width="7.7265625" style="48" customWidth="1"/>
    <col min="10" max="10" width="5.26953125" style="48" customWidth="1"/>
    <col min="11" max="11" width="12.36328125" style="48" customWidth="1"/>
    <col min="12" max="12" width="8.1796875" style="48" bestFit="1" customWidth="1"/>
    <col min="13" max="13" width="7.453125" style="48" customWidth="1"/>
    <col min="14" max="14" width="6.81640625" style="48" customWidth="1"/>
    <col min="15" max="15" width="5.7265625" style="48" customWidth="1"/>
    <col min="16" max="16" width="12.36328125" style="48" customWidth="1"/>
    <col min="17" max="19" width="55.81640625" style="48" customWidth="1"/>
    <col min="20" max="20" width="10.54296875" style="48" customWidth="1"/>
    <col min="21" max="22" width="8.7265625" style="48"/>
    <col min="23" max="23" width="10.36328125" style="48" customWidth="1"/>
    <col min="24" max="25" width="8.7265625" style="48"/>
    <col min="26" max="34" width="8.7265625" style="147"/>
    <col min="35" max="35" width="99.81640625" style="147" customWidth="1"/>
    <col min="36" max="38" width="8.7265625" style="147"/>
    <col min="39" max="39" width="30.453125" style="147" customWidth="1"/>
    <col min="40" max="41" width="8.7265625" style="147"/>
    <col min="42" max="42" width="9.36328125" style="147" bestFit="1" customWidth="1"/>
    <col min="43" max="43" width="70.81640625" style="147" customWidth="1"/>
    <col min="44" max="46" width="8.7265625" style="147"/>
    <col min="47" max="47" width="88.7265625" style="147" customWidth="1"/>
    <col min="48" max="249" width="8.7265625" style="147"/>
    <col min="250" max="16384" width="8.7265625" style="48"/>
  </cols>
  <sheetData>
    <row r="1" spans="2:25" ht="12.65" hidden="1" customHeight="1" x14ac:dyDescent="0.35"/>
    <row r="2" spans="2:25" hidden="1" x14ac:dyDescent="0.35"/>
    <row r="3" spans="2:25" ht="15" thickBot="1" x14ac:dyDescent="0.4">
      <c r="B3" s="259" t="s">
        <v>181</v>
      </c>
      <c r="C3" s="259"/>
      <c r="D3" s="259"/>
      <c r="E3" s="259"/>
      <c r="F3" s="259"/>
      <c r="G3" s="259"/>
      <c r="H3" s="259"/>
      <c r="I3" s="259"/>
      <c r="J3" s="259"/>
      <c r="K3" s="259"/>
      <c r="L3" s="259"/>
      <c r="M3" s="259"/>
      <c r="N3" s="259"/>
      <c r="O3" s="259"/>
      <c r="P3" s="259"/>
      <c r="Q3" s="77"/>
    </row>
    <row r="4" spans="2:25" ht="15" thickBot="1" x14ac:dyDescent="0.4">
      <c r="B4" s="49" t="s">
        <v>80</v>
      </c>
      <c r="C4" s="247"/>
      <c r="D4" s="247"/>
      <c r="E4" s="247"/>
      <c r="F4" s="247"/>
      <c r="G4" s="247"/>
      <c r="H4" s="247"/>
      <c r="I4" s="247"/>
      <c r="J4" s="247"/>
      <c r="K4" s="247"/>
      <c r="L4" s="247"/>
      <c r="M4" s="247"/>
      <c r="N4" s="247"/>
      <c r="O4" s="247"/>
      <c r="P4" s="248"/>
      <c r="Q4" s="187"/>
      <c r="R4" s="178"/>
      <c r="S4" s="178"/>
      <c r="T4" s="178"/>
      <c r="U4" s="178"/>
      <c r="V4" s="178"/>
      <c r="W4" s="178"/>
      <c r="X4" s="178"/>
      <c r="Y4" s="178"/>
    </row>
    <row r="5" spans="2:25" ht="15" thickBot="1" x14ac:dyDescent="0.4">
      <c r="B5" s="50" t="s">
        <v>81</v>
      </c>
      <c r="C5" s="249"/>
      <c r="D5" s="249"/>
      <c r="E5" s="249"/>
      <c r="F5" s="250"/>
      <c r="G5" s="50" t="s">
        <v>82</v>
      </c>
      <c r="H5" s="251"/>
      <c r="I5" s="252"/>
      <c r="J5" s="50" t="s">
        <v>83</v>
      </c>
      <c r="K5" s="226"/>
      <c r="L5" s="235"/>
      <c r="M5" s="168" t="s">
        <v>84</v>
      </c>
      <c r="N5" s="253"/>
      <c r="O5" s="226"/>
      <c r="P5" s="235"/>
      <c r="Q5" s="186"/>
      <c r="R5" s="178"/>
      <c r="S5" s="178"/>
      <c r="T5" s="178"/>
      <c r="U5" s="178"/>
      <c r="V5" s="178"/>
      <c r="W5" s="178"/>
      <c r="X5" s="178"/>
      <c r="Y5" s="178"/>
    </row>
    <row r="6" spans="2:25" ht="15" thickBot="1" x14ac:dyDescent="0.4">
      <c r="B6" s="52" t="s">
        <v>85</v>
      </c>
      <c r="C6" s="53"/>
      <c r="D6" s="53"/>
      <c r="E6" s="226"/>
      <c r="F6" s="226"/>
      <c r="G6" s="226"/>
      <c r="H6" s="226"/>
      <c r="I6" s="226"/>
      <c r="J6" s="226"/>
      <c r="K6" s="226"/>
      <c r="L6" s="226"/>
      <c r="M6" s="226"/>
      <c r="N6" s="226"/>
      <c r="O6" s="226"/>
      <c r="P6" s="235"/>
      <c r="Q6" s="178"/>
      <c r="R6" s="178"/>
      <c r="S6" s="178"/>
      <c r="T6" s="178"/>
      <c r="U6" s="178"/>
      <c r="V6" s="178"/>
      <c r="W6" s="178"/>
      <c r="X6" s="178"/>
      <c r="Y6" s="178"/>
    </row>
    <row r="7" spans="2:25" ht="15.65" customHeight="1" thickBot="1" x14ac:dyDescent="0.4">
      <c r="B7" s="224" t="s">
        <v>86</v>
      </c>
      <c r="C7" s="225"/>
      <c r="D7" s="35"/>
      <c r="E7" s="224" t="s">
        <v>87</v>
      </c>
      <c r="F7" s="225"/>
      <c r="G7" s="257"/>
      <c r="H7" s="257"/>
      <c r="I7" s="257"/>
      <c r="J7" s="258"/>
      <c r="K7" s="255" t="s">
        <v>151</v>
      </c>
      <c r="L7" s="256"/>
      <c r="M7" s="257"/>
      <c r="N7" s="257"/>
      <c r="O7" s="257"/>
      <c r="P7" s="258"/>
      <c r="Q7" s="178"/>
      <c r="R7" s="183"/>
      <c r="S7" s="178"/>
      <c r="T7" s="178"/>
      <c r="U7" s="178"/>
      <c r="V7" s="178"/>
      <c r="W7" s="178"/>
      <c r="X7" s="178"/>
      <c r="Y7" s="178"/>
    </row>
    <row r="8" spans="2:25" ht="15.65" customHeight="1" thickBot="1" x14ac:dyDescent="0.4">
      <c r="B8" s="224" t="s">
        <v>96</v>
      </c>
      <c r="C8" s="225"/>
      <c r="D8" s="226"/>
      <c r="E8" s="226"/>
      <c r="F8" s="226"/>
      <c r="G8" s="226"/>
      <c r="H8" s="226"/>
      <c r="I8" s="226"/>
      <c r="J8" s="226"/>
      <c r="K8" s="226"/>
      <c r="L8" s="226"/>
      <c r="M8" s="226"/>
      <c r="N8" s="226"/>
      <c r="O8" s="226"/>
      <c r="P8" s="235"/>
      <c r="Q8" s="178"/>
      <c r="R8" s="181"/>
      <c r="S8" s="178"/>
      <c r="T8" s="178"/>
      <c r="U8" s="178"/>
      <c r="V8" s="178"/>
      <c r="W8" s="178"/>
      <c r="X8" s="178"/>
      <c r="Y8" s="178"/>
    </row>
    <row r="9" spans="2:25" ht="15.65" customHeight="1" thickBot="1" x14ac:dyDescent="0.4">
      <c r="B9" s="224" t="s">
        <v>99</v>
      </c>
      <c r="C9" s="225"/>
      <c r="D9" s="225"/>
      <c r="E9" s="225"/>
      <c r="F9" s="225"/>
      <c r="G9" s="225"/>
      <c r="H9" s="225"/>
      <c r="I9" s="45"/>
      <c r="J9" s="54"/>
      <c r="K9" s="169"/>
      <c r="L9" s="169"/>
      <c r="M9" s="169"/>
      <c r="N9" s="169"/>
      <c r="O9" s="169"/>
      <c r="P9" s="56"/>
      <c r="Q9" s="178"/>
      <c r="R9" s="178"/>
      <c r="S9" s="178"/>
      <c r="T9" s="178"/>
      <c r="U9" s="178"/>
      <c r="V9" s="178"/>
      <c r="W9" s="178"/>
      <c r="X9" s="178"/>
      <c r="Y9" s="178"/>
    </row>
    <row r="10" spans="2:25" ht="15.65" customHeight="1" thickBot="1" x14ac:dyDescent="0.4">
      <c r="B10" s="224" t="s">
        <v>100</v>
      </c>
      <c r="C10" s="225"/>
      <c r="D10" s="225"/>
      <c r="E10" s="225"/>
      <c r="F10" s="225"/>
      <c r="G10" s="225"/>
      <c r="H10" s="225"/>
      <c r="I10" s="46"/>
      <c r="J10" s="54"/>
      <c r="K10" s="169"/>
      <c r="L10" s="169"/>
      <c r="M10" s="169"/>
      <c r="N10" s="169"/>
      <c r="O10" s="169"/>
      <c r="P10" s="56"/>
      <c r="Q10" s="178"/>
      <c r="R10" s="178"/>
      <c r="S10" s="178"/>
      <c r="T10" s="178"/>
      <c r="U10" s="178"/>
      <c r="V10" s="178"/>
      <c r="W10" s="178"/>
      <c r="X10" s="178"/>
      <c r="Y10" s="178"/>
    </row>
    <row r="11" spans="2:25" ht="15.65" customHeight="1" thickBot="1" x14ac:dyDescent="0.4">
      <c r="B11" s="224" t="s">
        <v>149</v>
      </c>
      <c r="C11" s="225"/>
      <c r="D11" s="225"/>
      <c r="E11" s="225"/>
      <c r="F11" s="225"/>
      <c r="G11" s="225"/>
      <c r="H11" s="225"/>
      <c r="I11" s="38"/>
      <c r="K11" s="57"/>
      <c r="L11" s="57"/>
      <c r="M11" s="58"/>
      <c r="N11" s="58"/>
      <c r="O11" s="59"/>
      <c r="P11" s="60"/>
      <c r="Q11" s="178"/>
      <c r="R11" s="178"/>
      <c r="S11" s="178"/>
      <c r="T11" s="180"/>
      <c r="U11" s="178"/>
      <c r="V11" s="181"/>
      <c r="W11" s="178"/>
      <c r="X11" s="178"/>
      <c r="Y11" s="178"/>
    </row>
    <row r="12" spans="2:25" ht="15.65" customHeight="1" thickBot="1" x14ac:dyDescent="0.4">
      <c r="B12" s="61" t="str">
        <f>IF(OR(ISBLANK(I11),ISBLANK(D8)),"",IF(AI152="Yes", "P does not meet minimum price requirement. Instead P will equal:",""))</f>
        <v/>
      </c>
      <c r="C12" s="169"/>
      <c r="D12" s="169"/>
      <c r="E12" s="53"/>
      <c r="F12" s="53"/>
      <c r="G12" s="37"/>
      <c r="H12" s="47" t="str">
        <f>IF(OR(ISBLANK(I11),ISBLANK(D8)),"",IF(I11&gt;=AI151,"",AI151))</f>
        <v/>
      </c>
      <c r="I12" s="40"/>
      <c r="J12" s="62"/>
      <c r="K12" s="63"/>
      <c r="L12" s="63"/>
      <c r="M12" s="64"/>
      <c r="N12" s="64"/>
      <c r="O12" s="65"/>
      <c r="P12" s="66"/>
      <c r="Q12" s="178"/>
      <c r="R12" s="178"/>
      <c r="S12" s="178"/>
      <c r="T12" s="178"/>
      <c r="U12" s="178"/>
      <c r="V12" s="181"/>
      <c r="W12" s="178"/>
      <c r="X12" s="178"/>
      <c r="Y12" s="178"/>
    </row>
    <row r="13" spans="2:25" ht="15" thickBot="1" x14ac:dyDescent="0.4">
      <c r="B13" s="232" t="s">
        <v>144</v>
      </c>
      <c r="C13" s="233"/>
      <c r="D13" s="233"/>
      <c r="E13" s="233"/>
      <c r="F13" s="233"/>
      <c r="G13" s="233"/>
      <c r="H13" s="233"/>
      <c r="I13" s="233"/>
      <c r="J13" s="233"/>
      <c r="K13" s="233"/>
      <c r="L13" s="233"/>
      <c r="M13" s="233"/>
      <c r="N13" s="233"/>
      <c r="O13" s="233"/>
      <c r="P13" s="234"/>
      <c r="Q13" s="178"/>
      <c r="R13" s="178"/>
      <c r="S13" s="178"/>
      <c r="T13" s="178"/>
      <c r="U13" s="178"/>
      <c r="V13" s="178"/>
      <c r="W13" s="178"/>
      <c r="X13" s="178"/>
      <c r="Y13" s="178"/>
    </row>
    <row r="14" spans="2:25" ht="15" thickBot="1" x14ac:dyDescent="0.4">
      <c r="B14" s="52" t="s">
        <v>103</v>
      </c>
      <c r="C14" s="67"/>
      <c r="D14" s="67"/>
      <c r="E14" s="226"/>
      <c r="F14" s="226"/>
      <c r="G14" s="226"/>
      <c r="H14" s="226"/>
      <c r="I14" s="226"/>
      <c r="J14" s="226"/>
      <c r="K14" s="226"/>
      <c r="L14" s="226"/>
      <c r="M14" s="227" t="s">
        <v>108</v>
      </c>
      <c r="N14" s="227"/>
      <c r="O14" s="227"/>
      <c r="P14" s="56" t="str">
        <f>IF(OR(ISBLANK(E14)),"",VLOOKUP(E14,AH159:AI162,2,FALSE))</f>
        <v/>
      </c>
      <c r="Q14" s="178"/>
      <c r="R14" s="178"/>
      <c r="S14" s="178"/>
      <c r="T14" s="178"/>
      <c r="U14" s="178"/>
      <c r="V14" s="178"/>
      <c r="W14" s="178"/>
      <c r="X14" s="178"/>
      <c r="Y14" s="178"/>
    </row>
    <row r="15" spans="2:25" ht="15" thickBot="1" x14ac:dyDescent="0.4">
      <c r="B15" s="241" t="s">
        <v>125</v>
      </c>
      <c r="C15" s="242"/>
      <c r="D15" s="242"/>
      <c r="E15" s="242"/>
      <c r="F15" s="242"/>
      <c r="G15" s="242"/>
      <c r="H15" s="242"/>
      <c r="I15" s="242"/>
      <c r="J15" s="242"/>
      <c r="K15" s="242"/>
      <c r="L15" s="242"/>
      <c r="M15" s="242"/>
      <c r="N15" s="242"/>
      <c r="O15" s="242"/>
      <c r="P15" s="96"/>
      <c r="Q15" s="178"/>
      <c r="R15" s="181"/>
      <c r="S15" s="178"/>
      <c r="T15" s="178"/>
      <c r="U15" s="178"/>
      <c r="V15" s="178"/>
      <c r="W15" s="178"/>
      <c r="X15" s="178"/>
      <c r="Y15" s="178"/>
    </row>
    <row r="16" spans="2:25" ht="15" thickBot="1" x14ac:dyDescent="0.4">
      <c r="B16" s="52" t="s">
        <v>124</v>
      </c>
      <c r="C16" s="54"/>
      <c r="D16" s="54"/>
      <c r="E16" s="54"/>
      <c r="F16" s="97"/>
      <c r="G16" s="72"/>
      <c r="H16" s="73"/>
      <c r="I16" s="73"/>
      <c r="J16" s="74"/>
      <c r="K16" s="74"/>
      <c r="L16" s="75"/>
      <c r="M16" s="52" t="s">
        <v>109</v>
      </c>
      <c r="N16" s="53"/>
      <c r="O16" s="54"/>
      <c r="P16" s="39"/>
      <c r="Q16" s="178"/>
      <c r="R16" s="181"/>
      <c r="S16" s="178"/>
      <c r="T16" s="178"/>
      <c r="U16" s="178"/>
      <c r="V16" s="178"/>
      <c r="W16" s="178"/>
      <c r="X16" s="178"/>
      <c r="Y16" s="178"/>
    </row>
    <row r="17" spans="2:64" ht="34.5" customHeight="1" x14ac:dyDescent="0.35">
      <c r="B17" s="68"/>
      <c r="C17" s="69"/>
      <c r="D17" s="69"/>
      <c r="G17" s="70"/>
      <c r="H17" s="70"/>
      <c r="I17" s="70"/>
      <c r="J17" s="70"/>
      <c r="K17" s="70"/>
      <c r="L17" s="70"/>
      <c r="M17" s="71"/>
      <c r="N17" s="71"/>
      <c r="O17" s="71"/>
      <c r="P17" s="76"/>
      <c r="Q17" s="178"/>
      <c r="R17" s="181"/>
      <c r="S17" s="178"/>
      <c r="T17" s="178"/>
      <c r="U17" s="178"/>
      <c r="V17" s="178"/>
      <c r="W17" s="178"/>
      <c r="X17" s="178"/>
      <c r="Y17" s="178"/>
      <c r="AU17" s="147" t="s">
        <v>132</v>
      </c>
      <c r="AV17" s="148" t="s">
        <v>142</v>
      </c>
      <c r="BL17" s="149" t="str">
        <f>IF($P$15="Yes",IF(E24&lt;=$P$16,0, ($AM$158/((-37.75347*LN($P$16))+194.87))-($AM$158/((-37.75347*LN(E24))+194.87))),"NOT PA5 ONE OPERATION")</f>
        <v>NOT PA5 ONE OPERATION</v>
      </c>
    </row>
    <row r="18" spans="2:64" ht="34.5" customHeight="1" x14ac:dyDescent="0.35">
      <c r="B18" s="78" t="str">
        <f>IF(P15="No",IF(P14="PA1","A =",IF(P14="PA3","A=","")),IF(P15="Yes","A=",""))</f>
        <v/>
      </c>
      <c r="C18" s="254" t="str">
        <f>IF(P15="No",IF(P14="PA1",ROUND(1267.2*((I10/9)+(I9*AI153/150)),2),IF(P14="PA3",ROUND(1267.2*((I10/9)+(I9*AI153/150)),2),"")),IF(P15="Yes",ROUND(1267.2*((I10/9)+(I9*AI153/150)),2),""))</f>
        <v/>
      </c>
      <c r="D18" s="254"/>
      <c r="E18" s="79"/>
      <c r="F18" s="80"/>
      <c r="G18" s="70"/>
      <c r="H18" s="70"/>
      <c r="I18" s="70"/>
      <c r="J18" s="70"/>
      <c r="K18" s="70"/>
      <c r="L18" s="70"/>
      <c r="M18" s="71"/>
      <c r="N18" s="71"/>
      <c r="O18" s="71"/>
      <c r="P18" s="76"/>
      <c r="Q18" s="178"/>
      <c r="R18" s="178"/>
      <c r="S18" s="178"/>
      <c r="T18" s="178"/>
      <c r="U18" s="178"/>
      <c r="V18" s="178"/>
      <c r="W18" s="178"/>
      <c r="X18" s="178"/>
      <c r="Y18" s="178"/>
      <c r="AU18" s="147" t="s">
        <v>136</v>
      </c>
      <c r="AV18" s="148" t="s">
        <v>141</v>
      </c>
      <c r="BL18" s="147" t="str">
        <f>IF($P$14="PA1",IF(E24&lt;$P$16,0,IF(E24&gt;170,_xlfn.CONCAT("-$",ROUND($C$18,2)," or CA"),($C$18/((-37.75347*LN($P$16))+194.87))-($C$18/((-37.75347*LN(E24))+194.87)))),"NOT PA1")</f>
        <v>NOT PA1</v>
      </c>
    </row>
    <row r="19" spans="2:64" ht="48.75" customHeight="1" thickBot="1" x14ac:dyDescent="0.4">
      <c r="B19" s="81"/>
      <c r="C19" s="82"/>
      <c r="D19" s="80"/>
      <c r="E19" s="70"/>
      <c r="F19" s="70"/>
      <c r="G19" s="70"/>
      <c r="J19" s="83"/>
      <c r="K19" s="83"/>
      <c r="L19" s="70"/>
      <c r="M19" s="71"/>
      <c r="N19" s="71"/>
      <c r="O19" s="71"/>
      <c r="P19" s="76"/>
      <c r="Q19" s="178"/>
      <c r="R19" s="181"/>
      <c r="S19" s="178"/>
      <c r="T19" s="178"/>
      <c r="U19" s="178"/>
      <c r="V19" s="178"/>
      <c r="W19" s="178"/>
      <c r="X19" s="178"/>
      <c r="Y19" s="178"/>
      <c r="AU19" s="147" t="s">
        <v>135</v>
      </c>
      <c r="AV19" s="148" t="s">
        <v>140</v>
      </c>
      <c r="BL19" s="147" t="str">
        <f>IF($P$14="PA2",IF(E24&lt;=120,0,IF(E24&gt;170,"Max Neg. Pay/CA",((E24-120)*-5))),"NOT PA2")</f>
        <v>NOT PA2</v>
      </c>
    </row>
    <row r="20" spans="2:64" ht="15" thickBot="1" x14ac:dyDescent="0.4">
      <c r="B20" s="224" t="s">
        <v>143</v>
      </c>
      <c r="C20" s="225"/>
      <c r="D20" s="225"/>
      <c r="E20" s="243"/>
      <c r="F20" s="243"/>
      <c r="G20" s="243"/>
      <c r="H20" s="243"/>
      <c r="I20" s="243"/>
      <c r="J20" s="243"/>
      <c r="K20" s="244"/>
      <c r="L20" s="84" t="s">
        <v>152</v>
      </c>
      <c r="M20" s="84"/>
      <c r="N20" s="84"/>
      <c r="O20" s="84"/>
      <c r="P20" s="172"/>
      <c r="Q20" s="178"/>
      <c r="R20" s="178"/>
      <c r="S20" s="178"/>
      <c r="T20" s="178"/>
      <c r="U20" s="178"/>
      <c r="V20" s="178"/>
      <c r="W20" s="178"/>
      <c r="X20" s="178"/>
      <c r="Y20" s="178"/>
      <c r="AU20" s="147" t="s">
        <v>134</v>
      </c>
      <c r="AV20" s="150" t="s">
        <v>139</v>
      </c>
      <c r="AW20" s="151"/>
      <c r="AX20" s="151"/>
      <c r="AY20" s="151"/>
      <c r="BL20" s="147" t="str">
        <f>IF($P$14="PA3",IF(E24&lt;=120,0,IF(E24&gt;170,_xlfn.CONCAT("-$",C18," or CA"),($C$18/((-37.75347*LN($P$16))+194.87))-($C$18/((-37.75347*LN(E24))+194.87)))),"NOT PA3")</f>
        <v>NOT PA3</v>
      </c>
    </row>
    <row r="21" spans="2:64" ht="15" thickBot="1" x14ac:dyDescent="0.4">
      <c r="B21" s="239" t="s">
        <v>145</v>
      </c>
      <c r="C21" s="240"/>
      <c r="D21" s="240"/>
      <c r="E21" s="240"/>
      <c r="F21" s="240"/>
      <c r="G21" s="240"/>
      <c r="H21" s="240"/>
      <c r="I21" s="236">
        <f>IF(SUM(F24:F56)+SUM(K24:K56)+SUM(P24:P56)=0,0,SUMIF(F24:F56,"&lt;0")+SUMIF(K24:K56,"&lt;0")+SUMIF(P24:P56,"&lt;0")-P20)</f>
        <v>0</v>
      </c>
      <c r="J21" s="236"/>
      <c r="K21" s="237" t="s">
        <v>147</v>
      </c>
      <c r="L21" s="238"/>
      <c r="M21" s="238"/>
      <c r="N21" s="238"/>
      <c r="O21" s="238"/>
      <c r="P21" s="85">
        <f>COUNTIF(F24:F56,"*CA*")+COUNTIF(K24:K56,"*CA*")+COUNTIF(P24:P56,"*CA*")</f>
        <v>0</v>
      </c>
      <c r="Q21" s="178"/>
      <c r="R21" s="178"/>
      <c r="S21" s="178"/>
      <c r="T21" s="178"/>
      <c r="U21" s="178"/>
      <c r="V21" s="178"/>
      <c r="W21" s="178"/>
      <c r="X21" s="178"/>
      <c r="Y21" s="178"/>
      <c r="AU21" s="147" t="s">
        <v>133</v>
      </c>
      <c r="AV21" s="152" t="s">
        <v>138</v>
      </c>
      <c r="AW21" s="151"/>
      <c r="AX21" s="151"/>
      <c r="AY21" s="151"/>
      <c r="BL21" s="147" t="str">
        <f>IF($P$14="PA4",IF(E24&lt;=$P$16,0,IF(E24&gt;$AT$147,"Max Neg. Pay/CA",((E24-$P$16)*(-1.25)))),"NOT PA4")</f>
        <v>NOT PA4</v>
      </c>
    </row>
    <row r="22" spans="2:64" ht="25.5" customHeight="1" thickBot="1" x14ac:dyDescent="0.4">
      <c r="B22" s="228" t="s">
        <v>153</v>
      </c>
      <c r="C22" s="229"/>
      <c r="D22" s="229"/>
      <c r="E22" s="229"/>
      <c r="F22" s="229"/>
      <c r="G22" s="230"/>
      <c r="H22" s="230"/>
      <c r="I22" s="230"/>
      <c r="J22" s="230"/>
      <c r="K22" s="230"/>
      <c r="L22" s="230"/>
      <c r="M22" s="230"/>
      <c r="N22" s="230"/>
      <c r="O22" s="230"/>
      <c r="P22" s="231"/>
      <c r="T22" s="178"/>
      <c r="U22" s="178"/>
      <c r="V22" s="178"/>
      <c r="W22" s="178"/>
      <c r="X22" s="178"/>
      <c r="Y22" s="178"/>
      <c r="AU22" s="147" t="s">
        <v>137</v>
      </c>
      <c r="AV22" s="153" t="s">
        <v>146</v>
      </c>
      <c r="AW22" s="151"/>
      <c r="AX22" s="151"/>
      <c r="AY22" s="151"/>
    </row>
    <row r="23" spans="2:64" ht="15" thickBot="1" x14ac:dyDescent="0.4">
      <c r="B23" s="86" t="s">
        <v>118</v>
      </c>
      <c r="C23" s="87" t="s">
        <v>128</v>
      </c>
      <c r="D23" s="87" t="s">
        <v>129</v>
      </c>
      <c r="E23" s="88" t="s">
        <v>131</v>
      </c>
      <c r="F23" s="89" t="s">
        <v>88</v>
      </c>
      <c r="G23" s="86" t="s">
        <v>118</v>
      </c>
      <c r="H23" s="87" t="s">
        <v>128</v>
      </c>
      <c r="I23" s="87" t="s">
        <v>130</v>
      </c>
      <c r="J23" s="90" t="s">
        <v>131</v>
      </c>
      <c r="K23" s="91" t="s">
        <v>88</v>
      </c>
      <c r="L23" s="86" t="s">
        <v>118</v>
      </c>
      <c r="M23" s="87" t="s">
        <v>128</v>
      </c>
      <c r="N23" s="87" t="s">
        <v>129</v>
      </c>
      <c r="O23" s="90" t="s">
        <v>131</v>
      </c>
      <c r="P23" s="91" t="s">
        <v>88</v>
      </c>
      <c r="T23" s="182"/>
      <c r="U23" s="175"/>
      <c r="V23" s="175">
        <v>101.366</v>
      </c>
      <c r="W23" s="175"/>
      <c r="X23" s="178"/>
      <c r="Y23" s="178"/>
    </row>
    <row r="24" spans="2:64" x14ac:dyDescent="0.35">
      <c r="B24" s="41"/>
      <c r="C24" s="44"/>
      <c r="D24" s="44"/>
      <c r="E24" s="42"/>
      <c r="F24" s="92"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43"/>
      <c r="H24" s="44"/>
      <c r="I24" s="44"/>
      <c r="J24" s="42"/>
      <c r="K24" s="93" t="str">
        <f>IF(OR(ISBLANK($I$9),ISBLANK($I$10),ISBLANK($I$11),ISBLANK($P$14),ISBLANK($P$15),ISBLANK($P$16),ISBLANK($F$16),ISBLANK(G24),ISBLANK(H24),ISBLANK(I24),ISBLANK(J24)),"",IF($P$15="Yes",IF(J24&lt;=$P$16,0, ROUND(($AM$158/((-37.75347*LN($P$16))+194.87))-($AM$158/((-37.75347*LN(J24))+194.87)),2)),IF($P$14="PA1",IF(J24&lt;$P$16,0,IF(J24&gt;170,_xlfn.CONCAT("-$",ROUND($C$18,2),"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43"/>
      <c r="M24" s="44"/>
      <c r="N24" s="44"/>
      <c r="O24" s="42"/>
      <c r="P24" s="93" t="str">
        <f>IF(OR(ISBLANK($I$9),ISBLANK($I$10),ISBLANK($I$11),ISBLANK($P$14),ISBLANK($P$15),ISBLANK($P$16),ISBLANK($F$16),ISBLANK(L24),ISBLANK(M24),ISBLANK(N24),ISBLANK(O24)),"",IF($P$15="Yes",IF(O24&lt;=$P$16,0, ROUND(($AM$158/((-37.75347*LN($P$16))+194.87))-($AM$158/((-37.75347*LN(O24))+194.87)),2)),IF($P$14="PA1",IF(O24&lt;$P$16,0,IF(O24&gt;170,_xlfn.CONCAT("-$",ROUND($C$18,2),"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108" t="str">
        <f>IF(OR(ISBLANK(C24),ISBLANK(D24)),"", IF((D24-C24)&lt;&gt;0.01,"Error: Lot Size is reported in lengths not equivalent to 0.01 mile",""))</f>
        <v/>
      </c>
      <c r="R24" s="108" t="str">
        <f>IF(OR(ISBLANK(H24),ISBLANK(I24)),"", IF((I24-H24)&lt;&gt;0.01,"Error: Lot Size is not reported in 0.01 mile lengths",""))</f>
        <v/>
      </c>
      <c r="S24" s="108" t="str">
        <f>IF(OR(ISBLANK(M24),ISBLANK(N24)),"", IF((N24-M24)&lt;&gt;0.01,"Error: Lot Size is not reported in 0.01 mile lengths",""))</f>
        <v/>
      </c>
      <c r="T24" s="175"/>
      <c r="U24" s="175"/>
      <c r="V24" s="175">
        <f>ROUND(V23,0)</f>
        <v>101</v>
      </c>
      <c r="W24" s="175"/>
      <c r="X24" s="178"/>
      <c r="Y24" s="178"/>
    </row>
    <row r="25" spans="2:64" x14ac:dyDescent="0.35">
      <c r="B25" s="98"/>
      <c r="C25" s="99"/>
      <c r="D25" s="99"/>
      <c r="E25" s="100"/>
      <c r="F25" s="94" t="str">
        <f t="shared" ref="F25:F56" si="0">IF(OR(ISBLANK($I$9),ISBLANK($I$10),ISBLANK($I$11),ISBLANK($P$14),ISBLANK($P$15),ISBLANK($P$16),ISBLANK($F$16),ISBLANK(B25),ISBLANK(C25),ISBLANK(D25),ISBLANK(E25)),"",IF($P$15="Yes",IF(E25&lt;=$P$16,0, ROUND(($AM$158/((-37.75347*LN($P$16))+194.87))-($AM$158/((-37.75347*LN(E25))+194.87)),2)),IF($P$14="PA1",IF(E25&lt;$P$16,0,IF(E25&gt;170,_xlfn.CONCAT("-$",ROUND($C$18,2),"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101"/>
      <c r="H25" s="99"/>
      <c r="I25" s="99"/>
      <c r="J25" s="100"/>
      <c r="K25" s="95" t="str">
        <f t="shared" ref="K25:K56" si="1">IF(OR(ISBLANK($I$9),ISBLANK($I$10),ISBLANK($I$11),ISBLANK($P$14),ISBLANK($P$15),ISBLANK($P$16),ISBLANK($F$16),ISBLANK(G25),ISBLANK(H25),ISBLANK(I25),ISBLANK(J25)),"",IF($P$15="Yes",IF(J25&lt;=$P$16,0, ROUND(($AM$158/((-37.75347*LN($P$16))+194.87))-($AM$158/((-37.75347*LN(J25))+194.87)),2)),IF($P$14="PA1",IF(J25&lt;$P$16,0,IF(J25&gt;170,_xlfn.CONCAT("-$",ROUND($C$18,2),"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101"/>
      <c r="M25" s="99"/>
      <c r="N25" s="99"/>
      <c r="O25" s="100"/>
      <c r="P25" s="95" t="str">
        <f t="shared" ref="P25:P56" si="2">IF(OR(ISBLANK($I$9),ISBLANK($I$10),ISBLANK($I$11),ISBLANK($P$14),ISBLANK($P$15),ISBLANK($P$16),ISBLANK($F$16),ISBLANK(L25),ISBLANK(M25),ISBLANK(N25),ISBLANK(O25)),"",IF($P$15="Yes",IF(O25&lt;=$P$16,0, ROUND(($AM$158/((-37.75347*LN($P$16))+194.87))-($AM$158/((-37.75347*LN(O25))+194.87)),2)),IF($P$14="PA1",IF(O25&lt;$P$16,0,IF(O25&gt;170,_xlfn.CONCAT("-$",ROUND($C$18,2),"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108" t="str">
        <f t="shared" ref="Q25:Q56" si="3">IF(OR(ISBLANK(C25),ISBLANK(D25)),"", IF((D25-C25)&lt;&gt;0.01,"Error: Lot Size is not reported in 0.01 mile lengths",""))</f>
        <v/>
      </c>
      <c r="R25" s="108" t="str">
        <f t="shared" ref="R25:R56" si="4">IF(OR(ISBLANK(H25),ISBLANK(I25)),"", IF((I25-H25)&lt;&gt;0.01,"Error: Lot Size is not reported in 0.01 mile lengths",""))</f>
        <v/>
      </c>
      <c r="S25" s="108" t="str">
        <f t="shared" ref="S25:S56" si="5">IF(OR(ISBLANK(M25),ISBLANK(N25)),"", IF((N25-M25)&lt;&gt;0.01,"Error: Lot Size is not reported in 0.01 mile lengths",""))</f>
        <v/>
      </c>
      <c r="T25" s="177"/>
      <c r="U25" s="176"/>
      <c r="V25" s="177"/>
      <c r="W25" s="177"/>
      <c r="X25" s="178"/>
      <c r="Y25" s="178"/>
      <c r="AU25" s="147" t="s">
        <v>179</v>
      </c>
    </row>
    <row r="26" spans="2:64" x14ac:dyDescent="0.35">
      <c r="B26" s="98"/>
      <c r="C26" s="99"/>
      <c r="D26" s="99"/>
      <c r="E26" s="100"/>
      <c r="F26" s="94" t="str">
        <f t="shared" si="0"/>
        <v/>
      </c>
      <c r="G26" s="101"/>
      <c r="H26" s="99"/>
      <c r="I26" s="99"/>
      <c r="J26" s="100"/>
      <c r="K26" s="95" t="str">
        <f t="shared" si="1"/>
        <v/>
      </c>
      <c r="L26" s="101"/>
      <c r="M26" s="99"/>
      <c r="N26" s="99"/>
      <c r="O26" s="100"/>
      <c r="P26" s="95" t="str">
        <f t="shared" si="2"/>
        <v/>
      </c>
      <c r="Q26" s="108" t="str">
        <f t="shared" si="3"/>
        <v/>
      </c>
      <c r="R26" s="108" t="str">
        <f t="shared" si="4"/>
        <v/>
      </c>
      <c r="S26" s="108" t="str">
        <f t="shared" si="5"/>
        <v/>
      </c>
      <c r="T26" s="178"/>
      <c r="U26" s="178"/>
      <c r="V26" s="178"/>
      <c r="W26" s="183"/>
      <c r="X26" s="183"/>
      <c r="Y26" s="178"/>
      <c r="AU26" s="147"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5">
      <c r="B27" s="98"/>
      <c r="C27" s="99"/>
      <c r="D27" s="99"/>
      <c r="E27" s="100"/>
      <c r="F27" s="94" t="str">
        <f t="shared" si="0"/>
        <v/>
      </c>
      <c r="G27" s="101"/>
      <c r="H27" s="99"/>
      <c r="I27" s="99"/>
      <c r="J27" s="100"/>
      <c r="K27" s="95" t="str">
        <f t="shared" si="1"/>
        <v/>
      </c>
      <c r="L27" s="101"/>
      <c r="M27" s="99"/>
      <c r="N27" s="99"/>
      <c r="O27" s="100"/>
      <c r="P27" s="95" t="str">
        <f t="shared" si="2"/>
        <v/>
      </c>
      <c r="Q27" s="108" t="str">
        <f t="shared" si="3"/>
        <v/>
      </c>
      <c r="R27" s="108" t="str">
        <f t="shared" si="4"/>
        <v/>
      </c>
      <c r="S27" s="108" t="str">
        <f t="shared" si="5"/>
        <v/>
      </c>
      <c r="T27" s="178"/>
      <c r="U27" s="178"/>
      <c r="V27" s="178"/>
      <c r="W27" s="184"/>
      <c r="X27" s="178"/>
      <c r="Y27" s="178"/>
      <c r="AU27" s="154" t="s">
        <v>148</v>
      </c>
    </row>
    <row r="28" spans="2:64" x14ac:dyDescent="0.35">
      <c r="B28" s="98"/>
      <c r="C28" s="99"/>
      <c r="D28" s="99"/>
      <c r="E28" s="100"/>
      <c r="F28" s="94" t="str">
        <f t="shared" si="0"/>
        <v/>
      </c>
      <c r="G28" s="101"/>
      <c r="H28" s="99"/>
      <c r="I28" s="99"/>
      <c r="J28" s="100"/>
      <c r="K28" s="95" t="str">
        <f t="shared" si="1"/>
        <v/>
      </c>
      <c r="L28" s="101"/>
      <c r="M28" s="99"/>
      <c r="N28" s="99"/>
      <c r="O28" s="100"/>
      <c r="P28" s="95" t="str">
        <f t="shared" si="2"/>
        <v/>
      </c>
      <c r="Q28" s="108" t="str">
        <f t="shared" si="3"/>
        <v/>
      </c>
      <c r="R28" s="108" t="str">
        <f t="shared" si="4"/>
        <v/>
      </c>
      <c r="S28" s="108" t="str">
        <f t="shared" si="5"/>
        <v/>
      </c>
      <c r="T28" s="178"/>
      <c r="U28" s="178"/>
      <c r="V28" s="178"/>
      <c r="W28" s="183"/>
      <c r="X28" s="178"/>
      <c r="Y28" s="178"/>
    </row>
    <row r="29" spans="2:64" x14ac:dyDescent="0.35">
      <c r="B29" s="98"/>
      <c r="C29" s="99"/>
      <c r="D29" s="99"/>
      <c r="E29" s="100"/>
      <c r="F29" s="94" t="str">
        <f t="shared" si="0"/>
        <v/>
      </c>
      <c r="G29" s="101"/>
      <c r="H29" s="99"/>
      <c r="I29" s="99"/>
      <c r="J29" s="100"/>
      <c r="K29" s="95" t="str">
        <f t="shared" si="1"/>
        <v/>
      </c>
      <c r="L29" s="101"/>
      <c r="M29" s="99"/>
      <c r="N29" s="99"/>
      <c r="O29" s="100"/>
      <c r="P29" s="95" t="str">
        <f t="shared" si="2"/>
        <v/>
      </c>
      <c r="Q29" s="108" t="str">
        <f t="shared" si="3"/>
        <v/>
      </c>
      <c r="R29" s="108" t="str">
        <f t="shared" si="4"/>
        <v/>
      </c>
      <c r="S29" s="108" t="str">
        <f t="shared" si="5"/>
        <v/>
      </c>
      <c r="T29" s="178"/>
      <c r="U29" s="179"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78"/>
      <c r="W29" s="178" t="str">
        <f>IF(P14="PA4","something","")</f>
        <v/>
      </c>
      <c r="X29" s="183"/>
      <c r="Y29" s="178"/>
      <c r="AA29" s="148"/>
    </row>
    <row r="30" spans="2:64" x14ac:dyDescent="0.35">
      <c r="B30" s="98"/>
      <c r="C30" s="99"/>
      <c r="D30" s="99"/>
      <c r="E30" s="100"/>
      <c r="F30" s="94" t="str">
        <f t="shared" si="0"/>
        <v/>
      </c>
      <c r="G30" s="101"/>
      <c r="H30" s="99"/>
      <c r="I30" s="99"/>
      <c r="J30" s="100"/>
      <c r="K30" s="95" t="str">
        <f t="shared" si="1"/>
        <v/>
      </c>
      <c r="L30" s="101"/>
      <c r="M30" s="99"/>
      <c r="N30" s="99"/>
      <c r="O30" s="100"/>
      <c r="P30" s="95" t="str">
        <f t="shared" si="2"/>
        <v/>
      </c>
      <c r="Q30" s="108" t="str">
        <f t="shared" si="3"/>
        <v/>
      </c>
      <c r="R30" s="108" t="str">
        <f t="shared" si="4"/>
        <v/>
      </c>
      <c r="S30" s="108" t="str">
        <f t="shared" si="5"/>
        <v/>
      </c>
      <c r="T30" s="178"/>
      <c r="U30" s="178"/>
      <c r="V30" s="178"/>
      <c r="W30" s="181"/>
      <c r="X30" s="178"/>
      <c r="Y30" s="178"/>
    </row>
    <row r="31" spans="2:64" x14ac:dyDescent="0.35">
      <c r="B31" s="98"/>
      <c r="C31" s="99"/>
      <c r="D31" s="99"/>
      <c r="E31" s="100"/>
      <c r="F31" s="94" t="str">
        <f t="shared" si="0"/>
        <v/>
      </c>
      <c r="G31" s="101"/>
      <c r="H31" s="99"/>
      <c r="I31" s="99"/>
      <c r="J31" s="100"/>
      <c r="K31" s="95" t="str">
        <f t="shared" si="1"/>
        <v/>
      </c>
      <c r="L31" s="101"/>
      <c r="M31" s="99"/>
      <c r="N31" s="99"/>
      <c r="O31" s="100"/>
      <c r="P31" s="95" t="str">
        <f t="shared" si="2"/>
        <v/>
      </c>
      <c r="Q31" s="108" t="str">
        <f t="shared" si="3"/>
        <v/>
      </c>
      <c r="R31" s="108" t="str">
        <f t="shared" si="4"/>
        <v/>
      </c>
      <c r="S31" s="108" t="str">
        <f t="shared" si="5"/>
        <v/>
      </c>
      <c r="T31" s="178"/>
      <c r="U31" s="178"/>
      <c r="V31" s="178"/>
      <c r="W31" s="178"/>
      <c r="X31" s="178"/>
      <c r="Y31" s="183"/>
      <c r="Z31" s="155"/>
    </row>
    <row r="32" spans="2:64" x14ac:dyDescent="0.35">
      <c r="B32" s="98"/>
      <c r="C32" s="99"/>
      <c r="D32" s="99"/>
      <c r="E32" s="100"/>
      <c r="F32" s="94" t="str">
        <f t="shared" si="0"/>
        <v/>
      </c>
      <c r="G32" s="101"/>
      <c r="H32" s="99"/>
      <c r="I32" s="99"/>
      <c r="J32" s="100"/>
      <c r="K32" s="95" t="str">
        <f t="shared" si="1"/>
        <v/>
      </c>
      <c r="L32" s="101"/>
      <c r="M32" s="99"/>
      <c r="N32" s="99"/>
      <c r="O32" s="100"/>
      <c r="P32" s="95" t="str">
        <f t="shared" si="2"/>
        <v/>
      </c>
      <c r="Q32" s="108" t="str">
        <f t="shared" si="3"/>
        <v/>
      </c>
      <c r="R32" s="108" t="str">
        <f t="shared" si="4"/>
        <v/>
      </c>
      <c r="S32" s="108" t="str">
        <f t="shared" si="5"/>
        <v/>
      </c>
      <c r="T32" s="178"/>
      <c r="U32" s="178"/>
      <c r="V32" s="178"/>
      <c r="W32" s="178"/>
      <c r="X32" s="178"/>
      <c r="Y32" s="178"/>
      <c r="AA32" s="148"/>
    </row>
    <row r="33" spans="2:25" x14ac:dyDescent="0.35">
      <c r="B33" s="98"/>
      <c r="C33" s="99"/>
      <c r="D33" s="99"/>
      <c r="E33" s="100"/>
      <c r="F33" s="94" t="str">
        <f t="shared" si="0"/>
        <v/>
      </c>
      <c r="G33" s="101"/>
      <c r="H33" s="99"/>
      <c r="I33" s="99"/>
      <c r="J33" s="100"/>
      <c r="K33" s="95" t="str">
        <f t="shared" si="1"/>
        <v/>
      </c>
      <c r="L33" s="101"/>
      <c r="M33" s="99"/>
      <c r="N33" s="99"/>
      <c r="O33" s="100"/>
      <c r="P33" s="95" t="str">
        <f t="shared" si="2"/>
        <v/>
      </c>
      <c r="Q33" s="108" t="str">
        <f t="shared" si="3"/>
        <v/>
      </c>
      <c r="R33" s="108" t="str">
        <f t="shared" si="4"/>
        <v/>
      </c>
      <c r="S33" s="108" t="str">
        <f t="shared" si="5"/>
        <v/>
      </c>
      <c r="T33" s="178"/>
      <c r="U33" s="178"/>
      <c r="V33" s="178"/>
      <c r="W33" s="185"/>
      <c r="X33" s="178"/>
      <c r="Y33" s="178"/>
    </row>
    <row r="34" spans="2:25" x14ac:dyDescent="0.35">
      <c r="B34" s="98"/>
      <c r="C34" s="99"/>
      <c r="D34" s="99"/>
      <c r="E34" s="100"/>
      <c r="F34" s="94" t="str">
        <f t="shared" si="0"/>
        <v/>
      </c>
      <c r="G34" s="101"/>
      <c r="H34" s="99"/>
      <c r="I34" s="99"/>
      <c r="J34" s="100"/>
      <c r="K34" s="95" t="str">
        <f t="shared" si="1"/>
        <v/>
      </c>
      <c r="L34" s="101"/>
      <c r="M34" s="99"/>
      <c r="N34" s="99"/>
      <c r="O34" s="100"/>
      <c r="P34" s="95" t="str">
        <f t="shared" si="2"/>
        <v/>
      </c>
      <c r="Q34" s="108" t="str">
        <f t="shared" si="3"/>
        <v/>
      </c>
      <c r="R34" s="108" t="str">
        <f t="shared" si="4"/>
        <v/>
      </c>
      <c r="S34" s="108" t="str">
        <f t="shared" si="5"/>
        <v/>
      </c>
      <c r="T34" s="178"/>
      <c r="U34" s="178"/>
      <c r="V34" s="178"/>
      <c r="W34" s="178"/>
      <c r="X34" s="178"/>
      <c r="Y34" s="178"/>
    </row>
    <row r="35" spans="2:25" x14ac:dyDescent="0.35">
      <c r="B35" s="98"/>
      <c r="C35" s="99"/>
      <c r="D35" s="99"/>
      <c r="E35" s="100"/>
      <c r="F35" s="94" t="str">
        <f t="shared" si="0"/>
        <v/>
      </c>
      <c r="G35" s="101"/>
      <c r="H35" s="99"/>
      <c r="I35" s="99"/>
      <c r="J35" s="100"/>
      <c r="K35" s="95" t="str">
        <f t="shared" si="1"/>
        <v/>
      </c>
      <c r="L35" s="101"/>
      <c r="M35" s="99"/>
      <c r="N35" s="99"/>
      <c r="O35" s="100"/>
      <c r="P35" s="95" t="str">
        <f t="shared" si="2"/>
        <v/>
      </c>
      <c r="Q35" s="108" t="str">
        <f t="shared" si="3"/>
        <v/>
      </c>
      <c r="R35" s="108" t="str">
        <f t="shared" si="4"/>
        <v/>
      </c>
      <c r="S35" s="108" t="str">
        <f t="shared" si="5"/>
        <v/>
      </c>
      <c r="T35" s="178"/>
      <c r="U35" s="178"/>
      <c r="V35" s="178"/>
      <c r="W35" s="178"/>
      <c r="X35" s="178"/>
      <c r="Y35" s="178"/>
    </row>
    <row r="36" spans="2:25" x14ac:dyDescent="0.35">
      <c r="B36" s="98"/>
      <c r="C36" s="99"/>
      <c r="D36" s="99"/>
      <c r="E36" s="100"/>
      <c r="F36" s="94" t="str">
        <f t="shared" si="0"/>
        <v/>
      </c>
      <c r="G36" s="101"/>
      <c r="H36" s="99"/>
      <c r="I36" s="99"/>
      <c r="J36" s="100"/>
      <c r="K36" s="95" t="str">
        <f t="shared" si="1"/>
        <v/>
      </c>
      <c r="L36" s="101"/>
      <c r="M36" s="99"/>
      <c r="N36" s="99"/>
      <c r="O36" s="100"/>
      <c r="P36" s="95" t="str">
        <f t="shared" si="2"/>
        <v/>
      </c>
      <c r="Q36" s="108" t="str">
        <f t="shared" si="3"/>
        <v/>
      </c>
      <c r="R36" s="108" t="str">
        <f t="shared" si="4"/>
        <v/>
      </c>
      <c r="S36" s="108" t="str">
        <f t="shared" si="5"/>
        <v/>
      </c>
      <c r="T36" s="178"/>
      <c r="U36" s="178"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78"/>
      <c r="W36" s="178"/>
      <c r="X36" s="178"/>
      <c r="Y36" s="178"/>
    </row>
    <row r="37" spans="2:25" x14ac:dyDescent="0.35">
      <c r="B37" s="98"/>
      <c r="C37" s="99"/>
      <c r="D37" s="99"/>
      <c r="E37" s="100"/>
      <c r="F37" s="94" t="str">
        <f t="shared" si="0"/>
        <v/>
      </c>
      <c r="G37" s="101"/>
      <c r="H37" s="99"/>
      <c r="I37" s="99"/>
      <c r="J37" s="100"/>
      <c r="K37" s="95" t="str">
        <f t="shared" si="1"/>
        <v/>
      </c>
      <c r="L37" s="101"/>
      <c r="M37" s="99"/>
      <c r="N37" s="99"/>
      <c r="O37" s="100"/>
      <c r="P37" s="95" t="str">
        <f t="shared" si="2"/>
        <v/>
      </c>
      <c r="Q37" s="108" t="str">
        <f t="shared" si="3"/>
        <v/>
      </c>
      <c r="R37" s="108" t="str">
        <f t="shared" si="4"/>
        <v/>
      </c>
      <c r="S37" s="108" t="str">
        <f t="shared" si="5"/>
        <v/>
      </c>
      <c r="T37" s="178"/>
      <c r="U37" s="178"/>
      <c r="V37" s="178"/>
      <c r="W37" s="178"/>
      <c r="X37" s="178"/>
      <c r="Y37" s="178"/>
    </row>
    <row r="38" spans="2:25" x14ac:dyDescent="0.35">
      <c r="B38" s="98"/>
      <c r="C38" s="99"/>
      <c r="D38" s="99"/>
      <c r="E38" s="100"/>
      <c r="F38" s="94" t="str">
        <f t="shared" si="0"/>
        <v/>
      </c>
      <c r="G38" s="101"/>
      <c r="H38" s="99"/>
      <c r="I38" s="99"/>
      <c r="J38" s="100"/>
      <c r="K38" s="95" t="str">
        <f t="shared" si="1"/>
        <v/>
      </c>
      <c r="L38" s="101"/>
      <c r="M38" s="99"/>
      <c r="N38" s="99"/>
      <c r="O38" s="100"/>
      <c r="P38" s="95" t="str">
        <f t="shared" si="2"/>
        <v/>
      </c>
      <c r="Q38" s="108" t="str">
        <f t="shared" si="3"/>
        <v/>
      </c>
      <c r="R38" s="108" t="str">
        <f t="shared" si="4"/>
        <v/>
      </c>
      <c r="S38" s="108" t="str">
        <f t="shared" si="5"/>
        <v/>
      </c>
      <c r="T38" s="178"/>
      <c r="U38" s="178"/>
      <c r="V38" s="178"/>
      <c r="W38" s="178"/>
      <c r="X38" s="178"/>
      <c r="Y38" s="178"/>
    </row>
    <row r="39" spans="2:25" x14ac:dyDescent="0.35">
      <c r="B39" s="98"/>
      <c r="C39" s="99"/>
      <c r="D39" s="99"/>
      <c r="E39" s="100"/>
      <c r="F39" s="94" t="str">
        <f t="shared" si="0"/>
        <v/>
      </c>
      <c r="G39" s="101"/>
      <c r="H39" s="99"/>
      <c r="I39" s="99"/>
      <c r="J39" s="100"/>
      <c r="K39" s="95" t="str">
        <f t="shared" si="1"/>
        <v/>
      </c>
      <c r="L39" s="101"/>
      <c r="M39" s="99"/>
      <c r="N39" s="99"/>
      <c r="O39" s="100"/>
      <c r="P39" s="95" t="str">
        <f t="shared" si="2"/>
        <v/>
      </c>
      <c r="Q39" s="108" t="str">
        <f t="shared" si="3"/>
        <v/>
      </c>
      <c r="R39" s="108" t="str">
        <f t="shared" si="4"/>
        <v/>
      </c>
      <c r="S39" s="108" t="str">
        <f t="shared" si="5"/>
        <v/>
      </c>
      <c r="T39" s="178"/>
      <c r="U39" s="178"/>
      <c r="V39" s="178"/>
      <c r="W39" s="178"/>
      <c r="X39" s="178"/>
      <c r="Y39" s="178"/>
    </row>
    <row r="40" spans="2:25" x14ac:dyDescent="0.35">
      <c r="B40" s="98"/>
      <c r="C40" s="99"/>
      <c r="D40" s="99"/>
      <c r="E40" s="100"/>
      <c r="F40" s="94" t="str">
        <f t="shared" si="0"/>
        <v/>
      </c>
      <c r="G40" s="101"/>
      <c r="H40" s="99"/>
      <c r="I40" s="99"/>
      <c r="J40" s="100"/>
      <c r="K40" s="95" t="str">
        <f t="shared" si="1"/>
        <v/>
      </c>
      <c r="L40" s="101"/>
      <c r="M40" s="99"/>
      <c r="N40" s="99"/>
      <c r="O40" s="100"/>
      <c r="P40" s="95" t="str">
        <f t="shared" si="2"/>
        <v/>
      </c>
      <c r="Q40" s="108" t="str">
        <f t="shared" si="3"/>
        <v/>
      </c>
      <c r="R40" s="108" t="str">
        <f t="shared" si="4"/>
        <v/>
      </c>
      <c r="S40" s="108" t="str">
        <f t="shared" si="5"/>
        <v/>
      </c>
      <c r="T40" s="178"/>
      <c r="U40" s="178"/>
      <c r="V40" s="178"/>
      <c r="W40" s="178"/>
      <c r="X40" s="178"/>
      <c r="Y40" s="178"/>
    </row>
    <row r="41" spans="2:25" x14ac:dyDescent="0.35">
      <c r="B41" s="98"/>
      <c r="C41" s="99"/>
      <c r="D41" s="99"/>
      <c r="E41" s="100"/>
      <c r="F41" s="94" t="str">
        <f t="shared" si="0"/>
        <v/>
      </c>
      <c r="G41" s="101"/>
      <c r="H41" s="99"/>
      <c r="I41" s="99"/>
      <c r="J41" s="100"/>
      <c r="K41" s="95" t="str">
        <f t="shared" si="1"/>
        <v/>
      </c>
      <c r="L41" s="101"/>
      <c r="M41" s="99"/>
      <c r="N41" s="99"/>
      <c r="O41" s="100"/>
      <c r="P41" s="95" t="str">
        <f t="shared" si="2"/>
        <v/>
      </c>
      <c r="Q41" s="108" t="str">
        <f t="shared" si="3"/>
        <v/>
      </c>
      <c r="R41" s="108" t="str">
        <f t="shared" si="4"/>
        <v/>
      </c>
      <c r="S41" s="108" t="str">
        <f t="shared" si="5"/>
        <v/>
      </c>
      <c r="T41" s="178"/>
      <c r="U41" s="178"/>
      <c r="V41" s="178"/>
      <c r="W41" s="178"/>
      <c r="X41" s="178"/>
      <c r="Y41" s="178"/>
    </row>
    <row r="42" spans="2:25" x14ac:dyDescent="0.35">
      <c r="B42" s="98"/>
      <c r="C42" s="99"/>
      <c r="D42" s="99"/>
      <c r="E42" s="100"/>
      <c r="F42" s="94" t="str">
        <f t="shared" si="0"/>
        <v/>
      </c>
      <c r="G42" s="101"/>
      <c r="H42" s="99"/>
      <c r="I42" s="99"/>
      <c r="J42" s="100"/>
      <c r="K42" s="95" t="str">
        <f t="shared" si="1"/>
        <v/>
      </c>
      <c r="L42" s="101"/>
      <c r="M42" s="99"/>
      <c r="N42" s="99"/>
      <c r="O42" s="100"/>
      <c r="P42" s="95" t="str">
        <f t="shared" si="2"/>
        <v/>
      </c>
      <c r="Q42" s="108" t="str">
        <f t="shared" si="3"/>
        <v/>
      </c>
      <c r="R42" s="108" t="str">
        <f t="shared" si="4"/>
        <v/>
      </c>
      <c r="S42" s="108" t="str">
        <f t="shared" si="5"/>
        <v/>
      </c>
      <c r="T42" s="178"/>
      <c r="U42" s="178"/>
      <c r="V42" s="178"/>
      <c r="W42" s="178"/>
      <c r="X42" s="178"/>
      <c r="Y42" s="178"/>
    </row>
    <row r="43" spans="2:25" x14ac:dyDescent="0.35">
      <c r="B43" s="98"/>
      <c r="C43" s="99"/>
      <c r="D43" s="99"/>
      <c r="E43" s="100"/>
      <c r="F43" s="94" t="str">
        <f t="shared" si="0"/>
        <v/>
      </c>
      <c r="G43" s="101"/>
      <c r="H43" s="99"/>
      <c r="I43" s="99"/>
      <c r="J43" s="100"/>
      <c r="K43" s="95" t="str">
        <f t="shared" si="1"/>
        <v/>
      </c>
      <c r="L43" s="101"/>
      <c r="M43" s="99"/>
      <c r="N43" s="99"/>
      <c r="O43" s="100"/>
      <c r="P43" s="95" t="str">
        <f t="shared" si="2"/>
        <v/>
      </c>
      <c r="Q43" s="108" t="str">
        <f t="shared" si="3"/>
        <v/>
      </c>
      <c r="R43" s="108" t="str">
        <f t="shared" si="4"/>
        <v/>
      </c>
      <c r="S43" s="108" t="str">
        <f t="shared" si="5"/>
        <v/>
      </c>
      <c r="T43" s="178"/>
      <c r="U43" s="178"/>
      <c r="V43" s="178"/>
      <c r="W43" s="178"/>
      <c r="X43" s="178"/>
      <c r="Y43" s="178"/>
    </row>
    <row r="44" spans="2:25" x14ac:dyDescent="0.35">
      <c r="B44" s="98"/>
      <c r="C44" s="99"/>
      <c r="D44" s="99"/>
      <c r="E44" s="100"/>
      <c r="F44" s="94" t="str">
        <f t="shared" si="0"/>
        <v/>
      </c>
      <c r="G44" s="101"/>
      <c r="H44" s="99"/>
      <c r="I44" s="99"/>
      <c r="J44" s="100"/>
      <c r="K44" s="95" t="str">
        <f t="shared" si="1"/>
        <v/>
      </c>
      <c r="L44" s="101"/>
      <c r="M44" s="99"/>
      <c r="N44" s="99"/>
      <c r="O44" s="100"/>
      <c r="P44" s="95" t="str">
        <f t="shared" si="2"/>
        <v/>
      </c>
      <c r="Q44" s="108" t="str">
        <f t="shared" si="3"/>
        <v/>
      </c>
      <c r="R44" s="108" t="str">
        <f t="shared" si="4"/>
        <v/>
      </c>
      <c r="S44" s="108" t="str">
        <f t="shared" si="5"/>
        <v/>
      </c>
      <c r="T44" s="178"/>
      <c r="U44" s="178"/>
      <c r="V44" s="178"/>
      <c r="W44" s="178"/>
      <c r="X44" s="178"/>
      <c r="Y44" s="178"/>
    </row>
    <row r="45" spans="2:25" x14ac:dyDescent="0.35">
      <c r="B45" s="98"/>
      <c r="C45" s="99"/>
      <c r="D45" s="99"/>
      <c r="E45" s="100"/>
      <c r="F45" s="94" t="str">
        <f t="shared" si="0"/>
        <v/>
      </c>
      <c r="G45" s="101"/>
      <c r="H45" s="99"/>
      <c r="I45" s="99"/>
      <c r="J45" s="100"/>
      <c r="K45" s="95" t="str">
        <f t="shared" si="1"/>
        <v/>
      </c>
      <c r="L45" s="101"/>
      <c r="M45" s="99"/>
      <c r="N45" s="99"/>
      <c r="O45" s="100"/>
      <c r="P45" s="95" t="str">
        <f t="shared" si="2"/>
        <v/>
      </c>
      <c r="Q45" s="108" t="str">
        <f t="shared" si="3"/>
        <v/>
      </c>
      <c r="R45" s="108" t="str">
        <f t="shared" si="4"/>
        <v/>
      </c>
      <c r="S45" s="108" t="str">
        <f t="shared" si="5"/>
        <v/>
      </c>
      <c r="T45" s="178"/>
      <c r="U45" s="178"/>
      <c r="V45" s="178"/>
      <c r="W45" s="178"/>
      <c r="X45" s="178"/>
      <c r="Y45" s="178"/>
    </row>
    <row r="46" spans="2:25" x14ac:dyDescent="0.35">
      <c r="B46" s="98"/>
      <c r="C46" s="99"/>
      <c r="D46" s="99"/>
      <c r="E46" s="100"/>
      <c r="F46" s="94" t="str">
        <f t="shared" si="0"/>
        <v/>
      </c>
      <c r="G46" s="101"/>
      <c r="H46" s="99"/>
      <c r="I46" s="99"/>
      <c r="J46" s="100"/>
      <c r="K46" s="95" t="str">
        <f t="shared" si="1"/>
        <v/>
      </c>
      <c r="L46" s="101"/>
      <c r="M46" s="99"/>
      <c r="N46" s="99"/>
      <c r="O46" s="100"/>
      <c r="P46" s="95" t="str">
        <f t="shared" si="2"/>
        <v/>
      </c>
      <c r="Q46" s="108" t="str">
        <f t="shared" si="3"/>
        <v/>
      </c>
      <c r="R46" s="108" t="str">
        <f t="shared" si="4"/>
        <v/>
      </c>
      <c r="S46" s="108" t="str">
        <f t="shared" si="5"/>
        <v/>
      </c>
      <c r="T46" s="178"/>
      <c r="U46" s="178"/>
      <c r="V46" s="178"/>
      <c r="W46" s="178"/>
      <c r="X46" s="178"/>
      <c r="Y46" s="178"/>
    </row>
    <row r="47" spans="2:25" x14ac:dyDescent="0.35">
      <c r="B47" s="98"/>
      <c r="C47" s="99"/>
      <c r="D47" s="99"/>
      <c r="E47" s="100"/>
      <c r="F47" s="94" t="str">
        <f t="shared" si="0"/>
        <v/>
      </c>
      <c r="G47" s="101"/>
      <c r="H47" s="99"/>
      <c r="I47" s="99"/>
      <c r="J47" s="100"/>
      <c r="K47" s="95" t="str">
        <f t="shared" si="1"/>
        <v/>
      </c>
      <c r="L47" s="101"/>
      <c r="M47" s="99"/>
      <c r="N47" s="99"/>
      <c r="O47" s="100"/>
      <c r="P47" s="95" t="str">
        <f t="shared" si="2"/>
        <v/>
      </c>
      <c r="Q47" s="108" t="str">
        <f t="shared" si="3"/>
        <v/>
      </c>
      <c r="R47" s="108" t="str">
        <f t="shared" si="4"/>
        <v/>
      </c>
      <c r="S47" s="108" t="str">
        <f t="shared" si="5"/>
        <v/>
      </c>
      <c r="T47" s="178"/>
      <c r="U47" s="178"/>
      <c r="V47" s="178"/>
      <c r="W47" s="178"/>
      <c r="X47" s="178"/>
      <c r="Y47" s="178"/>
    </row>
    <row r="48" spans="2:25" x14ac:dyDescent="0.35">
      <c r="B48" s="98"/>
      <c r="C48" s="99"/>
      <c r="D48" s="99"/>
      <c r="E48" s="100"/>
      <c r="F48" s="94" t="str">
        <f t="shared" si="0"/>
        <v/>
      </c>
      <c r="G48" s="101"/>
      <c r="H48" s="99"/>
      <c r="I48" s="99"/>
      <c r="J48" s="100"/>
      <c r="K48" s="95" t="str">
        <f t="shared" si="1"/>
        <v/>
      </c>
      <c r="L48" s="101"/>
      <c r="M48" s="99"/>
      <c r="N48" s="99"/>
      <c r="O48" s="100"/>
      <c r="P48" s="95" t="str">
        <f t="shared" si="2"/>
        <v/>
      </c>
      <c r="Q48" s="108" t="str">
        <f t="shared" si="3"/>
        <v/>
      </c>
      <c r="R48" s="108" t="str">
        <f t="shared" si="4"/>
        <v/>
      </c>
      <c r="S48" s="108" t="str">
        <f t="shared" si="5"/>
        <v/>
      </c>
      <c r="T48" s="178"/>
      <c r="U48" s="178"/>
      <c r="V48" s="178"/>
      <c r="W48" s="178"/>
      <c r="X48" s="178"/>
      <c r="Y48" s="178"/>
    </row>
    <row r="49" spans="2:25" x14ac:dyDescent="0.35">
      <c r="B49" s="98"/>
      <c r="C49" s="99"/>
      <c r="D49" s="99"/>
      <c r="E49" s="100"/>
      <c r="F49" s="94" t="str">
        <f t="shared" si="0"/>
        <v/>
      </c>
      <c r="G49" s="101"/>
      <c r="H49" s="99"/>
      <c r="I49" s="99"/>
      <c r="J49" s="100"/>
      <c r="K49" s="95" t="str">
        <f t="shared" si="1"/>
        <v/>
      </c>
      <c r="L49" s="101"/>
      <c r="M49" s="99"/>
      <c r="N49" s="99"/>
      <c r="O49" s="100"/>
      <c r="P49" s="95" t="str">
        <f t="shared" si="2"/>
        <v/>
      </c>
      <c r="Q49" s="108" t="str">
        <f t="shared" si="3"/>
        <v/>
      </c>
      <c r="R49" s="108" t="str">
        <f t="shared" si="4"/>
        <v/>
      </c>
      <c r="S49" s="108" t="str">
        <f t="shared" si="5"/>
        <v/>
      </c>
      <c r="T49" s="178"/>
      <c r="U49" s="178"/>
      <c r="V49" s="178"/>
      <c r="W49" s="178"/>
      <c r="X49" s="178"/>
      <c r="Y49" s="178"/>
    </row>
    <row r="50" spans="2:25" x14ac:dyDescent="0.35">
      <c r="B50" s="98"/>
      <c r="C50" s="99"/>
      <c r="D50" s="99"/>
      <c r="E50" s="100"/>
      <c r="F50" s="94" t="str">
        <f t="shared" si="0"/>
        <v/>
      </c>
      <c r="G50" s="101"/>
      <c r="H50" s="99"/>
      <c r="I50" s="99"/>
      <c r="J50" s="100"/>
      <c r="K50" s="95" t="str">
        <f t="shared" si="1"/>
        <v/>
      </c>
      <c r="L50" s="101"/>
      <c r="M50" s="99"/>
      <c r="N50" s="99"/>
      <c r="O50" s="100"/>
      <c r="P50" s="95" t="str">
        <f t="shared" si="2"/>
        <v/>
      </c>
      <c r="Q50" s="108" t="str">
        <f t="shared" si="3"/>
        <v/>
      </c>
      <c r="R50" s="108" t="str">
        <f t="shared" si="4"/>
        <v/>
      </c>
      <c r="S50" s="108" t="str">
        <f t="shared" si="5"/>
        <v/>
      </c>
      <c r="T50" s="178"/>
      <c r="U50" s="178"/>
      <c r="V50" s="178"/>
      <c r="W50" s="178"/>
      <c r="X50" s="178"/>
      <c r="Y50" s="178"/>
    </row>
    <row r="51" spans="2:25" x14ac:dyDescent="0.35">
      <c r="B51" s="98"/>
      <c r="C51" s="99"/>
      <c r="D51" s="99"/>
      <c r="E51" s="100"/>
      <c r="F51" s="94" t="str">
        <f t="shared" si="0"/>
        <v/>
      </c>
      <c r="G51" s="101"/>
      <c r="H51" s="99"/>
      <c r="I51" s="99"/>
      <c r="J51" s="100"/>
      <c r="K51" s="95" t="str">
        <f t="shared" si="1"/>
        <v/>
      </c>
      <c r="L51" s="101"/>
      <c r="M51" s="99"/>
      <c r="N51" s="99"/>
      <c r="O51" s="100"/>
      <c r="P51" s="95" t="str">
        <f t="shared" si="2"/>
        <v/>
      </c>
      <c r="Q51" s="108" t="str">
        <f t="shared" si="3"/>
        <v/>
      </c>
      <c r="R51" s="108" t="str">
        <f t="shared" si="4"/>
        <v/>
      </c>
      <c r="S51" s="108" t="str">
        <f t="shared" si="5"/>
        <v/>
      </c>
      <c r="T51" s="178"/>
      <c r="U51" s="178"/>
      <c r="V51" s="178"/>
      <c r="W51" s="178"/>
      <c r="X51" s="178"/>
      <c r="Y51" s="178"/>
    </row>
    <row r="52" spans="2:25" x14ac:dyDescent="0.35">
      <c r="B52" s="98"/>
      <c r="C52" s="99"/>
      <c r="D52" s="99"/>
      <c r="E52" s="100"/>
      <c r="F52" s="94" t="str">
        <f t="shared" si="0"/>
        <v/>
      </c>
      <c r="G52" s="101"/>
      <c r="H52" s="99"/>
      <c r="I52" s="99"/>
      <c r="J52" s="100"/>
      <c r="K52" s="95" t="str">
        <f t="shared" si="1"/>
        <v/>
      </c>
      <c r="L52" s="101"/>
      <c r="M52" s="99"/>
      <c r="N52" s="99"/>
      <c r="O52" s="100"/>
      <c r="P52" s="95" t="str">
        <f t="shared" si="2"/>
        <v/>
      </c>
      <c r="Q52" s="108" t="str">
        <f t="shared" si="3"/>
        <v/>
      </c>
      <c r="R52" s="108" t="str">
        <f t="shared" si="4"/>
        <v/>
      </c>
      <c r="S52" s="108" t="str">
        <f t="shared" si="5"/>
        <v/>
      </c>
      <c r="T52" s="178"/>
      <c r="U52" s="178"/>
      <c r="V52" s="178"/>
      <c r="W52" s="178"/>
      <c r="X52" s="178"/>
      <c r="Y52" s="178"/>
    </row>
    <row r="53" spans="2:25" x14ac:dyDescent="0.35">
      <c r="B53" s="98"/>
      <c r="C53" s="99"/>
      <c r="D53" s="99"/>
      <c r="E53" s="100"/>
      <c r="F53" s="94" t="str">
        <f t="shared" si="0"/>
        <v/>
      </c>
      <c r="G53" s="101"/>
      <c r="H53" s="99"/>
      <c r="I53" s="99"/>
      <c r="J53" s="100"/>
      <c r="K53" s="95" t="str">
        <f t="shared" si="1"/>
        <v/>
      </c>
      <c r="L53" s="101"/>
      <c r="M53" s="99"/>
      <c r="N53" s="99"/>
      <c r="O53" s="100"/>
      <c r="P53" s="95" t="str">
        <f t="shared" si="2"/>
        <v/>
      </c>
      <c r="Q53" s="108" t="str">
        <f t="shared" si="3"/>
        <v/>
      </c>
      <c r="R53" s="108" t="str">
        <f t="shared" si="4"/>
        <v/>
      </c>
      <c r="S53" s="108" t="str">
        <f t="shared" si="5"/>
        <v/>
      </c>
      <c r="T53" s="178"/>
      <c r="U53" s="178"/>
      <c r="V53" s="178"/>
      <c r="W53" s="178"/>
      <c r="X53" s="178"/>
      <c r="Y53" s="178"/>
    </row>
    <row r="54" spans="2:25" x14ac:dyDescent="0.35">
      <c r="B54" s="98"/>
      <c r="C54" s="99"/>
      <c r="D54" s="99"/>
      <c r="E54" s="100"/>
      <c r="F54" s="94" t="str">
        <f t="shared" si="0"/>
        <v/>
      </c>
      <c r="G54" s="101"/>
      <c r="H54" s="99"/>
      <c r="I54" s="99"/>
      <c r="J54" s="100"/>
      <c r="K54" s="95" t="str">
        <f t="shared" si="1"/>
        <v/>
      </c>
      <c r="L54" s="101"/>
      <c r="M54" s="99"/>
      <c r="N54" s="99"/>
      <c r="O54" s="100"/>
      <c r="P54" s="95" t="str">
        <f t="shared" si="2"/>
        <v/>
      </c>
      <c r="Q54" s="108" t="str">
        <f t="shared" si="3"/>
        <v/>
      </c>
      <c r="R54" s="108" t="str">
        <f t="shared" si="4"/>
        <v/>
      </c>
      <c r="S54" s="108" t="str">
        <f t="shared" si="5"/>
        <v/>
      </c>
      <c r="T54" s="178"/>
      <c r="U54" s="178"/>
      <c r="V54" s="178"/>
      <c r="W54" s="178"/>
      <c r="X54" s="178"/>
      <c r="Y54" s="178"/>
    </row>
    <row r="55" spans="2:25" x14ac:dyDescent="0.35">
      <c r="B55" s="98"/>
      <c r="C55" s="99"/>
      <c r="D55" s="99"/>
      <c r="E55" s="100"/>
      <c r="F55" s="94" t="str">
        <f t="shared" si="0"/>
        <v/>
      </c>
      <c r="G55" s="101"/>
      <c r="H55" s="99"/>
      <c r="I55" s="99"/>
      <c r="J55" s="100"/>
      <c r="K55" s="95" t="str">
        <f t="shared" si="1"/>
        <v/>
      </c>
      <c r="L55" s="101"/>
      <c r="M55" s="99"/>
      <c r="N55" s="99"/>
      <c r="O55" s="100"/>
      <c r="P55" s="95" t="str">
        <f t="shared" si="2"/>
        <v/>
      </c>
      <c r="Q55" s="108" t="str">
        <f t="shared" si="3"/>
        <v/>
      </c>
      <c r="R55" s="108" t="str">
        <f t="shared" si="4"/>
        <v/>
      </c>
      <c r="S55" s="108" t="str">
        <f t="shared" si="5"/>
        <v/>
      </c>
      <c r="T55" s="178"/>
      <c r="U55" s="178"/>
      <c r="V55" s="178"/>
      <c r="W55" s="178"/>
      <c r="X55" s="178"/>
      <c r="Y55" s="178"/>
    </row>
    <row r="56" spans="2:25" ht="15" thickBot="1" x14ac:dyDescent="0.4">
      <c r="B56" s="102"/>
      <c r="C56" s="103"/>
      <c r="D56" s="103"/>
      <c r="E56" s="104"/>
      <c r="F56" s="105" t="str">
        <f t="shared" si="0"/>
        <v/>
      </c>
      <c r="G56" s="106"/>
      <c r="H56" s="103"/>
      <c r="I56" s="103"/>
      <c r="J56" s="104"/>
      <c r="K56" s="107" t="str">
        <f t="shared" si="1"/>
        <v/>
      </c>
      <c r="L56" s="106"/>
      <c r="M56" s="103"/>
      <c r="N56" s="103"/>
      <c r="O56" s="104"/>
      <c r="P56" s="107" t="str">
        <f t="shared" si="2"/>
        <v/>
      </c>
      <c r="Q56" s="108" t="str">
        <f t="shared" si="3"/>
        <v/>
      </c>
      <c r="R56" s="108" t="str">
        <f t="shared" si="4"/>
        <v/>
      </c>
      <c r="S56" s="108" t="str">
        <f t="shared" si="5"/>
        <v/>
      </c>
      <c r="T56" s="178"/>
      <c r="U56" s="178"/>
      <c r="V56" s="178"/>
      <c r="W56" s="178"/>
      <c r="X56" s="178"/>
      <c r="Y56" s="178"/>
    </row>
    <row r="57" spans="2:25" ht="15" thickBot="1" x14ac:dyDescent="0.4">
      <c r="B57" s="110" t="s">
        <v>156</v>
      </c>
      <c r="C57" s="111"/>
      <c r="D57" s="245" t="str">
        <f>IF(OR(ISBLANK(B24),ISBLANK(C24),ISBLANK(D24),ISBLANK(E24)),"",ROUND(AVERAGE(E24:E56,J24:J56,O24:O56),0))</f>
        <v/>
      </c>
      <c r="E57" s="245"/>
      <c r="F57" s="246"/>
      <c r="G57" s="221" t="s">
        <v>154</v>
      </c>
      <c r="H57" s="222"/>
      <c r="I57" s="222"/>
      <c r="J57" s="222"/>
      <c r="K57" s="173" t="str">
        <f>IF(OR(ISBLANK(B24),ISBLANK(C24),ISBLANK(D24),ISBLANK(E24),ISBLANK(P16)),"",COUNTIF(E24:E56,"&gt;"&amp;P16)+COUNTIF(J24:J56,"&gt;"&amp;P16)+COUNTIF(O24:O56,"&gt;"&amp;P16))</f>
        <v/>
      </c>
      <c r="L57" s="221" t="s">
        <v>155</v>
      </c>
      <c r="M57" s="222"/>
      <c r="N57" s="222"/>
      <c r="O57" s="222"/>
      <c r="P57" s="174" t="str">
        <f>IF(OR(ISBLANK(B24),ISBLANK(C24),ISBLANK(D24),ISBLANK(E24),ISBLANK(P16)),"",COUNTIF(E24:E56,"&lt;="&amp;P16)+COUNTIF(J24:J56,"&lt;="&amp;P16)+COUNTIF(O24:O56,"&lt;="&amp;P16))</f>
        <v/>
      </c>
      <c r="Q57" s="108"/>
      <c r="R57" s="108"/>
      <c r="S57" s="108"/>
      <c r="T57" s="178"/>
      <c r="U57" s="178"/>
      <c r="V57" s="178"/>
      <c r="W57" s="178"/>
      <c r="X57" s="178"/>
      <c r="Y57" s="178"/>
    </row>
    <row r="58" spans="2:25" x14ac:dyDescent="0.35">
      <c r="T58" s="178"/>
      <c r="U58" s="178"/>
      <c r="V58" s="178"/>
      <c r="W58" s="178"/>
      <c r="X58" s="178"/>
      <c r="Y58" s="178"/>
    </row>
    <row r="59" spans="2:25" x14ac:dyDescent="0.35">
      <c r="R59" s="109"/>
      <c r="T59" s="178"/>
      <c r="U59" s="178"/>
      <c r="V59" s="178"/>
      <c r="W59" s="178"/>
      <c r="X59" s="178"/>
      <c r="Y59" s="178"/>
    </row>
    <row r="60" spans="2:25" x14ac:dyDescent="0.35">
      <c r="T60" s="178"/>
      <c r="U60" s="178"/>
      <c r="V60" s="178"/>
      <c r="W60" s="178"/>
      <c r="X60" s="178"/>
      <c r="Y60" s="178"/>
    </row>
    <row r="61" spans="2:25" x14ac:dyDescent="0.35">
      <c r="T61" s="178"/>
      <c r="U61" s="178"/>
      <c r="V61" s="178"/>
      <c r="W61" s="178"/>
      <c r="X61" s="178"/>
      <c r="Y61" s="178"/>
    </row>
    <row r="62" spans="2:25" x14ac:dyDescent="0.35">
      <c r="T62" s="178"/>
      <c r="U62" s="178"/>
      <c r="V62" s="178"/>
      <c r="W62" s="178"/>
      <c r="X62" s="178"/>
      <c r="Y62" s="178"/>
    </row>
    <row r="63" spans="2:25" x14ac:dyDescent="0.35">
      <c r="T63" s="178"/>
      <c r="U63" s="178"/>
      <c r="V63" s="178"/>
      <c r="W63" s="178"/>
      <c r="X63" s="178"/>
      <c r="Y63" s="178"/>
    </row>
    <row r="64" spans="2:25" x14ac:dyDescent="0.35">
      <c r="T64" s="178"/>
      <c r="U64" s="178"/>
      <c r="V64" s="178"/>
      <c r="W64" s="178"/>
      <c r="X64" s="178"/>
      <c r="Y64" s="178"/>
    </row>
    <row r="65" spans="20:25" x14ac:dyDescent="0.35">
      <c r="T65" s="178"/>
      <c r="U65" s="178"/>
      <c r="V65" s="178"/>
      <c r="W65" s="178"/>
      <c r="X65" s="178"/>
      <c r="Y65" s="178"/>
    </row>
    <row r="66" spans="20:25" x14ac:dyDescent="0.35">
      <c r="T66" s="178"/>
      <c r="U66" s="178"/>
      <c r="V66" s="178"/>
      <c r="W66" s="178"/>
      <c r="X66" s="178"/>
      <c r="Y66" s="178"/>
    </row>
    <row r="67" spans="20:25" x14ac:dyDescent="0.35">
      <c r="T67" s="178"/>
      <c r="U67" s="178"/>
      <c r="V67" s="178"/>
      <c r="W67" s="178"/>
      <c r="X67" s="178"/>
      <c r="Y67" s="178"/>
    </row>
    <row r="68" spans="20:25" x14ac:dyDescent="0.35">
      <c r="T68" s="178"/>
      <c r="U68" s="178"/>
      <c r="V68" s="178"/>
      <c r="W68" s="178"/>
      <c r="X68" s="178"/>
      <c r="Y68" s="178"/>
    </row>
    <row r="144" ht="15" thickBot="1" x14ac:dyDescent="0.4"/>
    <row r="145" spans="34:46" ht="15.5" thickTop="1" thickBot="1" x14ac:dyDescent="0.4">
      <c r="AI145" s="223" t="s">
        <v>90</v>
      </c>
      <c r="AJ145" s="223"/>
    </row>
    <row r="146" spans="34:46" ht="15" thickBot="1" x14ac:dyDescent="0.4">
      <c r="AI146" s="156" t="s">
        <v>91</v>
      </c>
      <c r="AJ146" s="157" t="s">
        <v>92</v>
      </c>
    </row>
    <row r="147" spans="34:46" x14ac:dyDescent="0.35">
      <c r="AI147" s="158" t="s">
        <v>93</v>
      </c>
      <c r="AJ147" s="159">
        <v>60</v>
      </c>
      <c r="AS147" s="147" t="str">
        <f>IF($P$14="PA4",$P$16+80,"NOT PA4")</f>
        <v>NOT PA4</v>
      </c>
      <c r="AT147" s="147" t="str">
        <f>IF(P14="PA4",IF($AS$147&gt;=$AS$148,$AS$147,$AS$148),"NOT PA4")</f>
        <v>NOT PA4</v>
      </c>
    </row>
    <row r="148" spans="34:46" x14ac:dyDescent="0.35">
      <c r="AI148" s="158" t="s">
        <v>94</v>
      </c>
      <c r="AJ148" s="159">
        <v>70</v>
      </c>
      <c r="AS148" s="147" t="str">
        <f>IF($P$14="PA4",170,"NOT PA4")</f>
        <v>NOT PA4</v>
      </c>
    </row>
    <row r="149" spans="34:46" x14ac:dyDescent="0.35">
      <c r="AI149" s="158" t="s">
        <v>97</v>
      </c>
      <c r="AJ149" s="159">
        <v>80</v>
      </c>
    </row>
    <row r="150" spans="34:46" ht="15" thickBot="1" x14ac:dyDescent="0.4">
      <c r="AI150" s="160" t="s">
        <v>95</v>
      </c>
      <c r="AJ150" s="161">
        <v>250</v>
      </c>
    </row>
    <row r="151" spans="34:46" ht="15" thickTop="1" x14ac:dyDescent="0.35">
      <c r="AH151" s="162" t="s">
        <v>101</v>
      </c>
      <c r="AI151" s="163" t="e">
        <f>VLOOKUP(D8,AI147:AJ150,2,FALSE)</f>
        <v>#N/A</v>
      </c>
    </row>
    <row r="152" spans="34:46" x14ac:dyDescent="0.35">
      <c r="AH152" s="162" t="s">
        <v>98</v>
      </c>
      <c r="AI152" s="147" t="e">
        <f>IF(I11&gt;=AI151,"No","Yes")</f>
        <v>#N/A</v>
      </c>
    </row>
    <row r="153" spans="34:46" x14ac:dyDescent="0.35">
      <c r="AH153" s="162" t="s">
        <v>102</v>
      </c>
      <c r="AI153" s="163" t="e">
        <f>IF(I11&gt;=AI151,I11,AI151)</f>
        <v>#N/A</v>
      </c>
    </row>
    <row r="155" spans="34:46" x14ac:dyDescent="0.35">
      <c r="AH155" s="162" t="s">
        <v>27</v>
      </c>
    </row>
    <row r="156" spans="34:46" x14ac:dyDescent="0.35">
      <c r="AH156" s="162" t="s">
        <v>28</v>
      </c>
    </row>
    <row r="158" spans="34:46" x14ac:dyDescent="0.35">
      <c r="AM158" s="155" t="e">
        <f>ROUND(1267.2*((I10/9)+(I9*AI153/150)),2)</f>
        <v>#N/A</v>
      </c>
    </row>
    <row r="159" spans="34:46" x14ac:dyDescent="0.35">
      <c r="AH159" s="164" t="s">
        <v>18</v>
      </c>
      <c r="AI159" s="147" t="s">
        <v>104</v>
      </c>
    </row>
    <row r="160" spans="34:46" x14ac:dyDescent="0.35">
      <c r="AH160" s="164" t="s">
        <v>19</v>
      </c>
      <c r="AI160" s="147" t="s">
        <v>105</v>
      </c>
      <c r="AO160" s="147" t="str">
        <f>IF(P15="Yes","PAEfive",IF(P14="PA1","PAEone",IF(P14="PA2","PAEtwo",IF(P14="PA3","PAEthree",IF(P14="PA4","PAEfour","PAEempty")))))</f>
        <v>PAEempty</v>
      </c>
      <c r="AP160" s="147" t="str">
        <f>IF(P15="Yes","Afive",IF(P14="PA1","Aone",IF(P14="PA2","Atwo",IF(P14="PA3","Athree",IF(P14="PA4","Afour","")))))</f>
        <v/>
      </c>
    </row>
    <row r="161" spans="34:46" x14ac:dyDescent="0.35">
      <c r="AH161" s="164" t="s">
        <v>20</v>
      </c>
      <c r="AI161" s="147" t="s">
        <v>106</v>
      </c>
    </row>
    <row r="162" spans="34:46" x14ac:dyDescent="0.35">
      <c r="AH162" s="164" t="s">
        <v>21</v>
      </c>
      <c r="AI162" s="147" t="s">
        <v>107</v>
      </c>
      <c r="AP162" s="147" t="s">
        <v>150</v>
      </c>
    </row>
    <row r="163" spans="34:46" ht="55" customHeight="1" x14ac:dyDescent="0.35">
      <c r="AP163" s="147" t="s">
        <v>110</v>
      </c>
    </row>
    <row r="164" spans="34:46" ht="45" customHeight="1" x14ac:dyDescent="0.35">
      <c r="AP164" s="147" t="s">
        <v>112</v>
      </c>
    </row>
    <row r="165" spans="34:46" ht="47.5" customHeight="1" x14ac:dyDescent="0.35">
      <c r="AL165" s="147" t="s">
        <v>111</v>
      </c>
      <c r="AP165" s="147" t="s">
        <v>113</v>
      </c>
    </row>
    <row r="166" spans="34:46" ht="51.65" customHeight="1" x14ac:dyDescent="0.35">
      <c r="AL166" s="147" t="s">
        <v>115</v>
      </c>
      <c r="AP166" s="147" t="s">
        <v>114</v>
      </c>
    </row>
    <row r="167" spans="34:46" ht="45" customHeight="1" x14ac:dyDescent="0.35">
      <c r="AL167" s="147" t="s">
        <v>116</v>
      </c>
      <c r="AP167" s="147" t="s">
        <v>126</v>
      </c>
    </row>
    <row r="168" spans="34:46" x14ac:dyDescent="0.35">
      <c r="AL168" s="147" t="s">
        <v>117</v>
      </c>
    </row>
    <row r="169" spans="34:46" ht="47.5" customHeight="1" x14ac:dyDescent="0.35">
      <c r="AL169" s="147" t="s">
        <v>127</v>
      </c>
      <c r="AS169" s="165" t="str">
        <f>IF(P15="Yes","payequationfive",IF(P14="PA1","payequationone",IF(P14="PA2","payequationtwo",IF(P14="PA3","payequationthree",IF(P14="PA4","payequationfour","")))))</f>
        <v/>
      </c>
    </row>
    <row r="170" spans="34:46" x14ac:dyDescent="0.35">
      <c r="AS170" s="165"/>
    </row>
    <row r="171" spans="34:46" ht="54" customHeight="1" x14ac:dyDescent="0.35">
      <c r="AS171" s="165" t="s">
        <v>119</v>
      </c>
      <c r="AT171" s="166"/>
    </row>
    <row r="172" spans="34:46" ht="54" customHeight="1" x14ac:dyDescent="0.35">
      <c r="AS172" s="165" t="s">
        <v>120</v>
      </c>
    </row>
    <row r="173" spans="34:46" ht="54" customHeight="1" x14ac:dyDescent="0.35">
      <c r="AS173" s="165" t="s">
        <v>121</v>
      </c>
    </row>
    <row r="174" spans="34:46" ht="54" customHeight="1" x14ac:dyDescent="0.35">
      <c r="AS174" s="165" t="s">
        <v>122</v>
      </c>
    </row>
    <row r="175" spans="34:46" ht="54" customHeight="1" x14ac:dyDescent="0.35">
      <c r="AS175" s="165" t="s">
        <v>123</v>
      </c>
    </row>
  </sheetData>
  <sheetProtection algorithmName="SHA-512" hashValue="E0QkyO+3vFniUZkTbwNY39tsEB2pXySyemu+as/YcFWqYARJhCkDR2XHnk7Z6jd3cROaHER0gWU5Q37RIQWGUA==" saltValue="B0lith/VK9iU9b2l2zMBaQ==" spinCount="100000" sheet="1" objects="1" scenarios="1" selectLockedCells="1"/>
  <mergeCells count="32">
    <mergeCell ref="B3:P3"/>
    <mergeCell ref="C4:P4"/>
    <mergeCell ref="C5:F5"/>
    <mergeCell ref="H5:I5"/>
    <mergeCell ref="K5:L5"/>
    <mergeCell ref="N5:P5"/>
    <mergeCell ref="B13:P13"/>
    <mergeCell ref="E6:P6"/>
    <mergeCell ref="B7:C7"/>
    <mergeCell ref="E7:F7"/>
    <mergeCell ref="G7:J7"/>
    <mergeCell ref="K7:L7"/>
    <mergeCell ref="M7:P7"/>
    <mergeCell ref="B8:C8"/>
    <mergeCell ref="D8:P8"/>
    <mergeCell ref="B9:H9"/>
    <mergeCell ref="B10:H10"/>
    <mergeCell ref="B11:H11"/>
    <mergeCell ref="E14:L14"/>
    <mergeCell ref="M14:O14"/>
    <mergeCell ref="B15:O15"/>
    <mergeCell ref="C18:D18"/>
    <mergeCell ref="B20:D20"/>
    <mergeCell ref="E20:K20"/>
    <mergeCell ref="AI145:AJ145"/>
    <mergeCell ref="B21:H21"/>
    <mergeCell ref="I21:J21"/>
    <mergeCell ref="K21:O21"/>
    <mergeCell ref="B22:P22"/>
    <mergeCell ref="D57:F57"/>
    <mergeCell ref="G57:J57"/>
    <mergeCell ref="L57:O57"/>
  </mergeCells>
  <conditionalFormatting sqref="I21">
    <cfRule type="cellIs" dxfId="23" priority="5" operator="between">
      <formula>0.00001</formula>
      <formula>500000</formula>
    </cfRule>
    <cfRule type="cellIs" dxfId="22" priority="6" operator="between">
      <formula>-0.001</formula>
      <formula>-500000</formula>
    </cfRule>
  </conditionalFormatting>
  <conditionalFormatting sqref="F24:F56 P24:P56 K24:K56 L57">
    <cfRule type="containsText" dxfId="21" priority="2" operator="containsText" text="CA">
      <formula>NOT(ISERROR(SEARCH("CA",F24)))</formula>
    </cfRule>
    <cfRule type="cellIs" dxfId="20" priority="3" operator="between">
      <formula>0</formula>
      <formula>500000</formula>
    </cfRule>
    <cfRule type="cellIs" dxfId="19" priority="4" operator="between">
      <formula>-0.0000000001</formula>
      <formula>-500000</formula>
    </cfRule>
  </conditionalFormatting>
  <conditionalFormatting sqref="P21">
    <cfRule type="cellIs" dxfId="18"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1056F235-29A9-4FA3-A7F5-4861132B1EA8}"/>
    <dataValidation allowBlank="1" showInputMessage="1" showErrorMessage="1" promptTitle="Instructions" prompt="Please enter your target IRI here._x000a__x000a_You can determine your target IRI on the worksheet titled &quot;Target IRI Lookup Table &amp; Tool&quot;" sqref="E18" xr:uid="{2FB83211-ABFF-46DA-B4CD-247B094F2C6F}"/>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D21C362F-7570-43DC-9ED5-94380900355A}">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B15DEE06-E6E7-4860-825B-6360E8EB71C6}">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C633E104-2739-4160-85D5-7C08E4A95389}">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DCB5A2EF-70B2-4CFE-9F69-923FC08D251E}">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48D8B991-0F30-4DE3-8669-4BAA4BCCB841}">
      <formula1>$AH$159:$AH$162</formula1>
    </dataValidation>
    <dataValidation errorStyle="warning" allowBlank="1" showInputMessage="1" sqref="E19" xr:uid="{C16710D5-F90C-4C85-A3B2-CEF3E5A7D822}"/>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8D1190AC-C0B1-48E5-8467-9A1837671041}">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1B7DC-9808-472D-AE40-040316C93E37}">
  <sheetPr>
    <pageSetUpPr fitToPage="1"/>
  </sheetPr>
  <dimension ref="B1:IO175"/>
  <sheetViews>
    <sheetView topLeftCell="A3" zoomScale="85" zoomScaleNormal="85" workbookViewId="0">
      <selection activeCell="C4" sqref="C4:P4"/>
    </sheetView>
  </sheetViews>
  <sheetFormatPr defaultRowHeight="14.5" x14ac:dyDescent="0.35"/>
  <cols>
    <col min="1" max="1" width="9" style="48" customWidth="1"/>
    <col min="2" max="2" width="9.54296875" style="48" customWidth="1"/>
    <col min="3" max="3" width="7.81640625" style="48" customWidth="1"/>
    <col min="4" max="4" width="7.54296875" style="48" customWidth="1"/>
    <col min="5" max="5" width="5.1796875" style="48" customWidth="1"/>
    <col min="6" max="6" width="12.36328125" style="48" customWidth="1"/>
    <col min="7" max="7" width="8.54296875" style="48" customWidth="1"/>
    <col min="8" max="9" width="7.7265625" style="48" customWidth="1"/>
    <col min="10" max="10" width="5.26953125" style="48" customWidth="1"/>
    <col min="11" max="11" width="12.36328125" style="48" customWidth="1"/>
    <col min="12" max="12" width="8.1796875" style="48" bestFit="1" customWidth="1"/>
    <col min="13" max="13" width="7.453125" style="48" customWidth="1"/>
    <col min="14" max="14" width="6.81640625" style="48" customWidth="1"/>
    <col min="15" max="15" width="5.7265625" style="48" customWidth="1"/>
    <col min="16" max="16" width="12.36328125" style="48" customWidth="1"/>
    <col min="17" max="19" width="55.81640625" style="48" customWidth="1"/>
    <col min="20" max="20" width="10.54296875" style="48" customWidth="1"/>
    <col min="21" max="22" width="8.7265625" style="48"/>
    <col min="23" max="23" width="10.36328125" style="48" customWidth="1"/>
    <col min="24" max="25" width="8.7265625" style="48"/>
    <col min="26" max="34" width="8.7265625" style="147"/>
    <col min="35" max="35" width="99.81640625" style="147" customWidth="1"/>
    <col min="36" max="38" width="8.7265625" style="147"/>
    <col min="39" max="39" width="30.453125" style="147" customWidth="1"/>
    <col min="40" max="41" width="8.7265625" style="147"/>
    <col min="42" max="42" width="9.36328125" style="147" bestFit="1" customWidth="1"/>
    <col min="43" max="43" width="70.81640625" style="147" customWidth="1"/>
    <col min="44" max="46" width="8.7265625" style="147"/>
    <col min="47" max="47" width="88.7265625" style="147" customWidth="1"/>
    <col min="48" max="249" width="8.7265625" style="147"/>
    <col min="250" max="16384" width="8.7265625" style="48"/>
  </cols>
  <sheetData>
    <row r="1" spans="2:25" ht="12.65" hidden="1" customHeight="1" x14ac:dyDescent="0.35"/>
    <row r="2" spans="2:25" hidden="1" x14ac:dyDescent="0.35"/>
    <row r="3" spans="2:25" ht="15" thickBot="1" x14ac:dyDescent="0.4">
      <c r="B3" s="259" t="s">
        <v>181</v>
      </c>
      <c r="C3" s="259"/>
      <c r="D3" s="259"/>
      <c r="E3" s="259"/>
      <c r="F3" s="259"/>
      <c r="G3" s="259"/>
      <c r="H3" s="259"/>
      <c r="I3" s="259"/>
      <c r="J3" s="259"/>
      <c r="K3" s="259"/>
      <c r="L3" s="259"/>
      <c r="M3" s="259"/>
      <c r="N3" s="259"/>
      <c r="O3" s="259"/>
      <c r="P3" s="259"/>
      <c r="Q3" s="77"/>
    </row>
    <row r="4" spans="2:25" ht="15" thickBot="1" x14ac:dyDescent="0.4">
      <c r="B4" s="49" t="s">
        <v>80</v>
      </c>
      <c r="C4" s="247"/>
      <c r="D4" s="247"/>
      <c r="E4" s="247"/>
      <c r="F4" s="247"/>
      <c r="G4" s="247"/>
      <c r="H4" s="247"/>
      <c r="I4" s="247"/>
      <c r="J4" s="247"/>
      <c r="K4" s="247"/>
      <c r="L4" s="247"/>
      <c r="M4" s="247"/>
      <c r="N4" s="247"/>
      <c r="O4" s="247"/>
      <c r="P4" s="248"/>
      <c r="Q4" s="187"/>
      <c r="R4" s="178"/>
      <c r="S4" s="178"/>
      <c r="T4" s="178"/>
      <c r="U4" s="178"/>
      <c r="V4" s="178"/>
      <c r="W4" s="178"/>
      <c r="X4" s="178"/>
      <c r="Y4" s="178"/>
    </row>
    <row r="5" spans="2:25" ht="15" thickBot="1" x14ac:dyDescent="0.4">
      <c r="B5" s="50" t="s">
        <v>81</v>
      </c>
      <c r="C5" s="249"/>
      <c r="D5" s="249"/>
      <c r="E5" s="249"/>
      <c r="F5" s="250"/>
      <c r="G5" s="50" t="s">
        <v>82</v>
      </c>
      <c r="H5" s="251"/>
      <c r="I5" s="252"/>
      <c r="J5" s="50" t="s">
        <v>83</v>
      </c>
      <c r="K5" s="226"/>
      <c r="L5" s="235"/>
      <c r="M5" s="168" t="s">
        <v>84</v>
      </c>
      <c r="N5" s="253"/>
      <c r="O5" s="226"/>
      <c r="P5" s="235"/>
      <c r="Q5" s="186"/>
      <c r="R5" s="178"/>
      <c r="S5" s="178"/>
      <c r="T5" s="178"/>
      <c r="U5" s="178"/>
      <c r="V5" s="178"/>
      <c r="W5" s="178"/>
      <c r="X5" s="178"/>
      <c r="Y5" s="178"/>
    </row>
    <row r="6" spans="2:25" ht="15" thickBot="1" x14ac:dyDescent="0.4">
      <c r="B6" s="52" t="s">
        <v>85</v>
      </c>
      <c r="C6" s="53"/>
      <c r="D6" s="53"/>
      <c r="E6" s="226"/>
      <c r="F6" s="226"/>
      <c r="G6" s="226"/>
      <c r="H6" s="226"/>
      <c r="I6" s="226"/>
      <c r="J6" s="226"/>
      <c r="K6" s="226"/>
      <c r="L6" s="226"/>
      <c r="M6" s="226"/>
      <c r="N6" s="226"/>
      <c r="O6" s="226"/>
      <c r="P6" s="235"/>
      <c r="Q6" s="178"/>
      <c r="R6" s="178"/>
      <c r="S6" s="178"/>
      <c r="T6" s="178"/>
      <c r="U6" s="178"/>
      <c r="V6" s="178"/>
      <c r="W6" s="178"/>
      <c r="X6" s="178"/>
      <c r="Y6" s="178"/>
    </row>
    <row r="7" spans="2:25" ht="15.65" customHeight="1" thickBot="1" x14ac:dyDescent="0.4">
      <c r="B7" s="224" t="s">
        <v>86</v>
      </c>
      <c r="C7" s="225"/>
      <c r="D7" s="35"/>
      <c r="E7" s="224" t="s">
        <v>87</v>
      </c>
      <c r="F7" s="225"/>
      <c r="G7" s="257"/>
      <c r="H7" s="257"/>
      <c r="I7" s="257"/>
      <c r="J7" s="258"/>
      <c r="K7" s="255" t="s">
        <v>151</v>
      </c>
      <c r="L7" s="256"/>
      <c r="M7" s="257"/>
      <c r="N7" s="257"/>
      <c r="O7" s="257"/>
      <c r="P7" s="258"/>
      <c r="Q7" s="178"/>
      <c r="R7" s="183"/>
      <c r="S7" s="178"/>
      <c r="T7" s="178"/>
      <c r="U7" s="178"/>
      <c r="V7" s="178"/>
      <c r="W7" s="178"/>
      <c r="X7" s="178"/>
      <c r="Y7" s="178"/>
    </row>
    <row r="8" spans="2:25" ht="15.65" customHeight="1" thickBot="1" x14ac:dyDescent="0.4">
      <c r="B8" s="224" t="s">
        <v>96</v>
      </c>
      <c r="C8" s="225"/>
      <c r="D8" s="226"/>
      <c r="E8" s="226"/>
      <c r="F8" s="226"/>
      <c r="G8" s="226"/>
      <c r="H8" s="226"/>
      <c r="I8" s="226"/>
      <c r="J8" s="226"/>
      <c r="K8" s="226"/>
      <c r="L8" s="226"/>
      <c r="M8" s="226"/>
      <c r="N8" s="226"/>
      <c r="O8" s="226"/>
      <c r="P8" s="235"/>
      <c r="Q8" s="178"/>
      <c r="R8" s="181"/>
      <c r="S8" s="178"/>
      <c r="T8" s="178"/>
      <c r="U8" s="178"/>
      <c r="V8" s="178"/>
      <c r="W8" s="178"/>
      <c r="X8" s="178"/>
      <c r="Y8" s="178"/>
    </row>
    <row r="9" spans="2:25" ht="15.65" customHeight="1" thickBot="1" x14ac:dyDescent="0.4">
      <c r="B9" s="224" t="s">
        <v>99</v>
      </c>
      <c r="C9" s="225"/>
      <c r="D9" s="225"/>
      <c r="E9" s="225"/>
      <c r="F9" s="225"/>
      <c r="G9" s="225"/>
      <c r="H9" s="225"/>
      <c r="I9" s="45"/>
      <c r="J9" s="54"/>
      <c r="K9" s="169"/>
      <c r="L9" s="169"/>
      <c r="M9" s="169"/>
      <c r="N9" s="169"/>
      <c r="O9" s="169"/>
      <c r="P9" s="56"/>
      <c r="Q9" s="178"/>
      <c r="R9" s="178"/>
      <c r="S9" s="178"/>
      <c r="T9" s="178"/>
      <c r="U9" s="178"/>
      <c r="V9" s="178"/>
      <c r="W9" s="178"/>
      <c r="X9" s="178"/>
      <c r="Y9" s="178"/>
    </row>
    <row r="10" spans="2:25" ht="15.65" customHeight="1" thickBot="1" x14ac:dyDescent="0.4">
      <c r="B10" s="224" t="s">
        <v>100</v>
      </c>
      <c r="C10" s="225"/>
      <c r="D10" s="225"/>
      <c r="E10" s="225"/>
      <c r="F10" s="225"/>
      <c r="G10" s="225"/>
      <c r="H10" s="225"/>
      <c r="I10" s="46"/>
      <c r="J10" s="54"/>
      <c r="K10" s="169"/>
      <c r="L10" s="169"/>
      <c r="M10" s="169"/>
      <c r="N10" s="169"/>
      <c r="O10" s="169"/>
      <c r="P10" s="56"/>
      <c r="Q10" s="178"/>
      <c r="R10" s="178"/>
      <c r="S10" s="178"/>
      <c r="T10" s="178"/>
      <c r="U10" s="178"/>
      <c r="V10" s="178"/>
      <c r="W10" s="178"/>
      <c r="X10" s="178"/>
      <c r="Y10" s="178"/>
    </row>
    <row r="11" spans="2:25" ht="15.65" customHeight="1" thickBot="1" x14ac:dyDescent="0.4">
      <c r="B11" s="224" t="s">
        <v>149</v>
      </c>
      <c r="C11" s="225"/>
      <c r="D11" s="225"/>
      <c r="E11" s="225"/>
      <c r="F11" s="225"/>
      <c r="G11" s="225"/>
      <c r="H11" s="225"/>
      <c r="I11" s="38"/>
      <c r="K11" s="57"/>
      <c r="L11" s="57"/>
      <c r="M11" s="58"/>
      <c r="N11" s="58"/>
      <c r="O11" s="59"/>
      <c r="P11" s="60"/>
      <c r="Q11" s="178"/>
      <c r="R11" s="178"/>
      <c r="S11" s="178"/>
      <c r="T11" s="180"/>
      <c r="U11" s="178"/>
      <c r="V11" s="181"/>
      <c r="W11" s="178"/>
      <c r="X11" s="178"/>
      <c r="Y11" s="178"/>
    </row>
    <row r="12" spans="2:25" ht="15.65" customHeight="1" thickBot="1" x14ac:dyDescent="0.4">
      <c r="B12" s="61" t="str">
        <f>IF(OR(ISBLANK(I11),ISBLANK(D8)),"",IF(AI152="Yes", "P does not meet minimum price requirement. Instead P will equal:",""))</f>
        <v/>
      </c>
      <c r="C12" s="169"/>
      <c r="D12" s="169"/>
      <c r="E12" s="53"/>
      <c r="F12" s="53"/>
      <c r="G12" s="37"/>
      <c r="H12" s="47" t="str">
        <f>IF(OR(ISBLANK(I11),ISBLANK(D8)),"",IF(I11&gt;=AI151,"",AI151))</f>
        <v/>
      </c>
      <c r="I12" s="40"/>
      <c r="J12" s="62"/>
      <c r="K12" s="63"/>
      <c r="L12" s="63"/>
      <c r="M12" s="64"/>
      <c r="N12" s="64"/>
      <c r="O12" s="65"/>
      <c r="P12" s="66"/>
      <c r="Q12" s="178"/>
      <c r="R12" s="178"/>
      <c r="S12" s="178"/>
      <c r="T12" s="178"/>
      <c r="U12" s="178"/>
      <c r="V12" s="181"/>
      <c r="W12" s="178"/>
      <c r="X12" s="178"/>
      <c r="Y12" s="178"/>
    </row>
    <row r="13" spans="2:25" ht="15" thickBot="1" x14ac:dyDescent="0.4">
      <c r="B13" s="232" t="s">
        <v>144</v>
      </c>
      <c r="C13" s="233"/>
      <c r="D13" s="233"/>
      <c r="E13" s="233"/>
      <c r="F13" s="233"/>
      <c r="G13" s="233"/>
      <c r="H13" s="233"/>
      <c r="I13" s="233"/>
      <c r="J13" s="233"/>
      <c r="K13" s="233"/>
      <c r="L13" s="233"/>
      <c r="M13" s="233"/>
      <c r="N13" s="233"/>
      <c r="O13" s="233"/>
      <c r="P13" s="234"/>
      <c r="Q13" s="178"/>
      <c r="R13" s="178"/>
      <c r="S13" s="178"/>
      <c r="T13" s="178"/>
      <c r="U13" s="178"/>
      <c r="V13" s="178"/>
      <c r="W13" s="178"/>
      <c r="X13" s="178"/>
      <c r="Y13" s="178"/>
    </row>
    <row r="14" spans="2:25" ht="15" thickBot="1" x14ac:dyDescent="0.4">
      <c r="B14" s="52" t="s">
        <v>103</v>
      </c>
      <c r="C14" s="67"/>
      <c r="D14" s="67"/>
      <c r="E14" s="226"/>
      <c r="F14" s="226"/>
      <c r="G14" s="226"/>
      <c r="H14" s="226"/>
      <c r="I14" s="226"/>
      <c r="J14" s="226"/>
      <c r="K14" s="226"/>
      <c r="L14" s="226"/>
      <c r="M14" s="227" t="s">
        <v>108</v>
      </c>
      <c r="N14" s="227"/>
      <c r="O14" s="227"/>
      <c r="P14" s="56" t="str">
        <f>IF(OR(ISBLANK(E14)),"",VLOOKUP(E14,AH159:AI162,2,FALSE))</f>
        <v/>
      </c>
      <c r="Q14" s="178"/>
      <c r="R14" s="178"/>
      <c r="S14" s="178"/>
      <c r="T14" s="178"/>
      <c r="U14" s="178"/>
      <c r="V14" s="178"/>
      <c r="W14" s="178"/>
      <c r="X14" s="178"/>
      <c r="Y14" s="178"/>
    </row>
    <row r="15" spans="2:25" ht="15" thickBot="1" x14ac:dyDescent="0.4">
      <c r="B15" s="241" t="s">
        <v>125</v>
      </c>
      <c r="C15" s="242"/>
      <c r="D15" s="242"/>
      <c r="E15" s="242"/>
      <c r="F15" s="242"/>
      <c r="G15" s="242"/>
      <c r="H15" s="242"/>
      <c r="I15" s="242"/>
      <c r="J15" s="242"/>
      <c r="K15" s="242"/>
      <c r="L15" s="242"/>
      <c r="M15" s="242"/>
      <c r="N15" s="242"/>
      <c r="O15" s="242"/>
      <c r="P15" s="96"/>
      <c r="Q15" s="178"/>
      <c r="R15" s="181"/>
      <c r="S15" s="178"/>
      <c r="T15" s="178"/>
      <c r="U15" s="178"/>
      <c r="V15" s="178"/>
      <c r="W15" s="178"/>
      <c r="X15" s="178"/>
      <c r="Y15" s="178"/>
    </row>
    <row r="16" spans="2:25" ht="15" thickBot="1" x14ac:dyDescent="0.4">
      <c r="B16" s="52" t="s">
        <v>124</v>
      </c>
      <c r="C16" s="54"/>
      <c r="D16" s="54"/>
      <c r="E16" s="54"/>
      <c r="F16" s="97"/>
      <c r="G16" s="72"/>
      <c r="H16" s="73"/>
      <c r="I16" s="73"/>
      <c r="J16" s="74"/>
      <c r="K16" s="74"/>
      <c r="L16" s="75"/>
      <c r="M16" s="52" t="s">
        <v>109</v>
      </c>
      <c r="N16" s="53"/>
      <c r="O16" s="54"/>
      <c r="P16" s="39"/>
      <c r="Q16" s="178"/>
      <c r="R16" s="181"/>
      <c r="S16" s="178"/>
      <c r="T16" s="178"/>
      <c r="U16" s="178"/>
      <c r="V16" s="178"/>
      <c r="W16" s="178"/>
      <c r="X16" s="178"/>
      <c r="Y16" s="178"/>
    </row>
    <row r="17" spans="2:64" ht="34.5" customHeight="1" x14ac:dyDescent="0.35">
      <c r="B17" s="68"/>
      <c r="C17" s="69"/>
      <c r="D17" s="69"/>
      <c r="G17" s="70"/>
      <c r="H17" s="70"/>
      <c r="I17" s="70"/>
      <c r="J17" s="70"/>
      <c r="K17" s="70"/>
      <c r="L17" s="70"/>
      <c r="M17" s="71"/>
      <c r="N17" s="71"/>
      <c r="O17" s="71"/>
      <c r="P17" s="76"/>
      <c r="Q17" s="178"/>
      <c r="R17" s="181"/>
      <c r="S17" s="178"/>
      <c r="T17" s="178"/>
      <c r="U17" s="178"/>
      <c r="V17" s="178"/>
      <c r="W17" s="178"/>
      <c r="X17" s="178"/>
      <c r="Y17" s="178"/>
      <c r="AU17" s="147" t="s">
        <v>132</v>
      </c>
      <c r="AV17" s="148" t="s">
        <v>142</v>
      </c>
      <c r="BL17" s="149" t="str">
        <f>IF($P$15="Yes",IF(E24&lt;=$P$16,0, ($AM$158/((-37.75347*LN($P$16))+194.87))-($AM$158/((-37.75347*LN(E24))+194.87))),"NOT PA5 ONE OPERATION")</f>
        <v>NOT PA5 ONE OPERATION</v>
      </c>
    </row>
    <row r="18" spans="2:64" ht="34.5" customHeight="1" x14ac:dyDescent="0.35">
      <c r="B18" s="78" t="str">
        <f>IF(P15="No",IF(P14="PA1","A =",IF(P14="PA3","A=","")),IF(P15="Yes","A=",""))</f>
        <v/>
      </c>
      <c r="C18" s="254" t="str">
        <f>IF(P15="No",IF(P14="PA1",ROUND(1267.2*((I10/9)+(I9*AI153/150)),2),IF(P14="PA3",ROUND(1267.2*((I10/9)+(I9*AI153/150)),2),"")),IF(P15="Yes",ROUND(1267.2*((I10/9)+(I9*AI153/150)),2),""))</f>
        <v/>
      </c>
      <c r="D18" s="254"/>
      <c r="E18" s="79"/>
      <c r="F18" s="80"/>
      <c r="G18" s="70"/>
      <c r="H18" s="70"/>
      <c r="I18" s="70"/>
      <c r="J18" s="70"/>
      <c r="K18" s="70"/>
      <c r="L18" s="70"/>
      <c r="M18" s="71"/>
      <c r="N18" s="71"/>
      <c r="O18" s="71"/>
      <c r="P18" s="76"/>
      <c r="Q18" s="178"/>
      <c r="R18" s="178"/>
      <c r="S18" s="178"/>
      <c r="T18" s="178"/>
      <c r="U18" s="178"/>
      <c r="V18" s="178"/>
      <c r="W18" s="178"/>
      <c r="X18" s="178"/>
      <c r="Y18" s="178"/>
      <c r="AU18" s="147" t="s">
        <v>136</v>
      </c>
      <c r="AV18" s="148" t="s">
        <v>141</v>
      </c>
      <c r="BL18" s="147" t="str">
        <f>IF($P$14="PA1",IF(E24&lt;$P$16,0,IF(E24&gt;170,_xlfn.CONCAT("-$",ROUND($C$18,2)," or CA"),($C$18/((-37.75347*LN($P$16))+194.87))-($C$18/((-37.75347*LN(E24))+194.87)))),"NOT PA1")</f>
        <v>NOT PA1</v>
      </c>
    </row>
    <row r="19" spans="2:64" ht="48.75" customHeight="1" thickBot="1" x14ac:dyDescent="0.4">
      <c r="B19" s="81"/>
      <c r="C19" s="82"/>
      <c r="D19" s="80"/>
      <c r="E19" s="70"/>
      <c r="F19" s="70"/>
      <c r="G19" s="70"/>
      <c r="J19" s="83"/>
      <c r="K19" s="83"/>
      <c r="L19" s="70"/>
      <c r="M19" s="71"/>
      <c r="N19" s="71"/>
      <c r="O19" s="71"/>
      <c r="P19" s="76"/>
      <c r="Q19" s="178"/>
      <c r="R19" s="181"/>
      <c r="S19" s="178"/>
      <c r="T19" s="178"/>
      <c r="U19" s="178"/>
      <c r="V19" s="178"/>
      <c r="W19" s="178"/>
      <c r="X19" s="178"/>
      <c r="Y19" s="178"/>
      <c r="AU19" s="147" t="s">
        <v>135</v>
      </c>
      <c r="AV19" s="148" t="s">
        <v>140</v>
      </c>
      <c r="BL19" s="147" t="str">
        <f>IF($P$14="PA2",IF(E24&lt;=120,0,IF(E24&gt;170,"Max Neg. Pay/CA",((E24-120)*-5))),"NOT PA2")</f>
        <v>NOT PA2</v>
      </c>
    </row>
    <row r="20" spans="2:64" ht="15" thickBot="1" x14ac:dyDescent="0.4">
      <c r="B20" s="224" t="s">
        <v>143</v>
      </c>
      <c r="C20" s="225"/>
      <c r="D20" s="225"/>
      <c r="E20" s="243"/>
      <c r="F20" s="243"/>
      <c r="G20" s="243"/>
      <c r="H20" s="243"/>
      <c r="I20" s="243"/>
      <c r="J20" s="243"/>
      <c r="K20" s="244"/>
      <c r="L20" s="84" t="s">
        <v>152</v>
      </c>
      <c r="M20" s="84"/>
      <c r="N20" s="84"/>
      <c r="O20" s="84"/>
      <c r="P20" s="172"/>
      <c r="Q20" s="178"/>
      <c r="R20" s="178"/>
      <c r="S20" s="178"/>
      <c r="T20" s="178"/>
      <c r="U20" s="178"/>
      <c r="V20" s="178"/>
      <c r="W20" s="178"/>
      <c r="X20" s="178"/>
      <c r="Y20" s="178"/>
      <c r="AU20" s="147" t="s">
        <v>134</v>
      </c>
      <c r="AV20" s="150" t="s">
        <v>139</v>
      </c>
      <c r="AW20" s="151"/>
      <c r="AX20" s="151"/>
      <c r="AY20" s="151"/>
      <c r="BL20" s="147" t="str">
        <f>IF($P$14="PA3",IF(E24&lt;=120,0,IF(E24&gt;170,_xlfn.CONCAT("-$",C18," or CA"),($C$18/((-37.75347*LN($P$16))+194.87))-($C$18/((-37.75347*LN(E24))+194.87)))),"NOT PA3")</f>
        <v>NOT PA3</v>
      </c>
    </row>
    <row r="21" spans="2:64" ht="15" thickBot="1" x14ac:dyDescent="0.4">
      <c r="B21" s="239" t="s">
        <v>145</v>
      </c>
      <c r="C21" s="240"/>
      <c r="D21" s="240"/>
      <c r="E21" s="240"/>
      <c r="F21" s="240"/>
      <c r="G21" s="240"/>
      <c r="H21" s="240"/>
      <c r="I21" s="236">
        <f>IF(SUM(F24:F56)+SUM(K24:K56)+SUM(P24:P56)=0,0,SUMIF(F24:F56,"&lt;0")+SUMIF(K24:K56,"&lt;0")+SUMIF(P24:P56,"&lt;0")-P20)</f>
        <v>0</v>
      </c>
      <c r="J21" s="236"/>
      <c r="K21" s="237" t="s">
        <v>147</v>
      </c>
      <c r="L21" s="238"/>
      <c r="M21" s="238"/>
      <c r="N21" s="238"/>
      <c r="O21" s="238"/>
      <c r="P21" s="85">
        <f>COUNTIF(F24:F56,"*CA*")+COUNTIF(K24:K56,"*CA*")+COUNTIF(P24:P56,"*CA*")</f>
        <v>0</v>
      </c>
      <c r="Q21" s="178"/>
      <c r="R21" s="178"/>
      <c r="S21" s="178"/>
      <c r="T21" s="178"/>
      <c r="U21" s="178"/>
      <c r="V21" s="178"/>
      <c r="W21" s="178"/>
      <c r="X21" s="178"/>
      <c r="Y21" s="178"/>
      <c r="AU21" s="147" t="s">
        <v>133</v>
      </c>
      <c r="AV21" s="152" t="s">
        <v>138</v>
      </c>
      <c r="AW21" s="151"/>
      <c r="AX21" s="151"/>
      <c r="AY21" s="151"/>
      <c r="BL21" s="147" t="str">
        <f>IF($P$14="PA4",IF(E24&lt;=$P$16,0,IF(E24&gt;$AT$147,"Max Neg. Pay/CA",((E24-$P$16)*(-1.25)))),"NOT PA4")</f>
        <v>NOT PA4</v>
      </c>
    </row>
    <row r="22" spans="2:64" ht="25.5" customHeight="1" thickBot="1" x14ac:dyDescent="0.4">
      <c r="B22" s="228" t="s">
        <v>153</v>
      </c>
      <c r="C22" s="229"/>
      <c r="D22" s="229"/>
      <c r="E22" s="229"/>
      <c r="F22" s="229"/>
      <c r="G22" s="230"/>
      <c r="H22" s="230"/>
      <c r="I22" s="230"/>
      <c r="J22" s="230"/>
      <c r="K22" s="230"/>
      <c r="L22" s="230"/>
      <c r="M22" s="230"/>
      <c r="N22" s="230"/>
      <c r="O22" s="230"/>
      <c r="P22" s="231"/>
      <c r="T22" s="178"/>
      <c r="U22" s="178"/>
      <c r="V22" s="178"/>
      <c r="W22" s="178"/>
      <c r="X22" s="178"/>
      <c r="Y22" s="178"/>
      <c r="AU22" s="147" t="s">
        <v>137</v>
      </c>
      <c r="AV22" s="153" t="s">
        <v>146</v>
      </c>
      <c r="AW22" s="151"/>
      <c r="AX22" s="151"/>
      <c r="AY22" s="151"/>
    </row>
    <row r="23" spans="2:64" ht="15" thickBot="1" x14ac:dyDescent="0.4">
      <c r="B23" s="86" t="s">
        <v>118</v>
      </c>
      <c r="C23" s="87" t="s">
        <v>128</v>
      </c>
      <c r="D23" s="87" t="s">
        <v>129</v>
      </c>
      <c r="E23" s="88" t="s">
        <v>131</v>
      </c>
      <c r="F23" s="89" t="s">
        <v>88</v>
      </c>
      <c r="G23" s="86" t="s">
        <v>118</v>
      </c>
      <c r="H23" s="87" t="s">
        <v>128</v>
      </c>
      <c r="I23" s="87" t="s">
        <v>130</v>
      </c>
      <c r="J23" s="90" t="s">
        <v>131</v>
      </c>
      <c r="K23" s="91" t="s">
        <v>88</v>
      </c>
      <c r="L23" s="86" t="s">
        <v>118</v>
      </c>
      <c r="M23" s="87" t="s">
        <v>128</v>
      </c>
      <c r="N23" s="87" t="s">
        <v>129</v>
      </c>
      <c r="O23" s="90" t="s">
        <v>131</v>
      </c>
      <c r="P23" s="91" t="s">
        <v>88</v>
      </c>
      <c r="T23" s="182"/>
      <c r="U23" s="175"/>
      <c r="V23" s="175">
        <v>101.366</v>
      </c>
      <c r="W23" s="175"/>
      <c r="X23" s="178"/>
      <c r="Y23" s="178"/>
    </row>
    <row r="24" spans="2:64" x14ac:dyDescent="0.35">
      <c r="B24" s="41"/>
      <c r="C24" s="44"/>
      <c r="D24" s="44"/>
      <c r="E24" s="42"/>
      <c r="F24" s="92"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43"/>
      <c r="H24" s="44"/>
      <c r="I24" s="44"/>
      <c r="J24" s="42"/>
      <c r="K24" s="93" t="str">
        <f>IF(OR(ISBLANK($I$9),ISBLANK($I$10),ISBLANK($I$11),ISBLANK($P$14),ISBLANK($P$15),ISBLANK($P$16),ISBLANK($F$16),ISBLANK(G24),ISBLANK(H24),ISBLANK(I24),ISBLANK(J24)),"",IF($P$15="Yes",IF(J24&lt;=$P$16,0, ROUND(($AM$158/((-37.75347*LN($P$16))+194.87))-($AM$158/((-37.75347*LN(J24))+194.87)),2)),IF($P$14="PA1",IF(J24&lt;$P$16,0,IF(J24&gt;170,_xlfn.CONCAT("-$",ROUND($C$18,2),"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43"/>
      <c r="M24" s="44"/>
      <c r="N24" s="44"/>
      <c r="O24" s="42"/>
      <c r="P24" s="93" t="str">
        <f>IF(OR(ISBLANK($I$9),ISBLANK($I$10),ISBLANK($I$11),ISBLANK($P$14),ISBLANK($P$15),ISBLANK($P$16),ISBLANK($F$16),ISBLANK(L24),ISBLANK(M24),ISBLANK(N24),ISBLANK(O24)),"",IF($P$15="Yes",IF(O24&lt;=$P$16,0, ROUND(($AM$158/((-37.75347*LN($P$16))+194.87))-($AM$158/((-37.75347*LN(O24))+194.87)),2)),IF($P$14="PA1",IF(O24&lt;$P$16,0,IF(O24&gt;170,_xlfn.CONCAT("-$",ROUND($C$18,2),"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108" t="str">
        <f>IF(OR(ISBLANK(C24),ISBLANK(D24)),"", IF((D24-C24)&lt;&gt;0.01,"Error: Lot Size is reported in lengths not equivalent to 0.01 mile",""))</f>
        <v/>
      </c>
      <c r="R24" s="108" t="str">
        <f>IF(OR(ISBLANK(H24),ISBLANK(I24)),"", IF((I24-H24)&lt;&gt;0.01,"Error: Lot Size is not reported in 0.01 mile lengths",""))</f>
        <v/>
      </c>
      <c r="S24" s="108" t="str">
        <f>IF(OR(ISBLANK(M24),ISBLANK(N24)),"", IF((N24-M24)&lt;&gt;0.01,"Error: Lot Size is not reported in 0.01 mile lengths",""))</f>
        <v/>
      </c>
      <c r="T24" s="175"/>
      <c r="U24" s="175"/>
      <c r="V24" s="175">
        <f>ROUND(V23,0)</f>
        <v>101</v>
      </c>
      <c r="W24" s="175"/>
      <c r="X24" s="178"/>
      <c r="Y24" s="178"/>
    </row>
    <row r="25" spans="2:64" x14ac:dyDescent="0.35">
      <c r="B25" s="98"/>
      <c r="C25" s="99"/>
      <c r="D25" s="99"/>
      <c r="E25" s="100"/>
      <c r="F25" s="94" t="str">
        <f t="shared" ref="F25:F56" si="0">IF(OR(ISBLANK($I$9),ISBLANK($I$10),ISBLANK($I$11),ISBLANK($P$14),ISBLANK($P$15),ISBLANK($P$16),ISBLANK($F$16),ISBLANK(B25),ISBLANK(C25),ISBLANK(D25),ISBLANK(E25)),"",IF($P$15="Yes",IF(E25&lt;=$P$16,0, ROUND(($AM$158/((-37.75347*LN($P$16))+194.87))-($AM$158/((-37.75347*LN(E25))+194.87)),2)),IF($P$14="PA1",IF(E25&lt;$P$16,0,IF(E25&gt;170,_xlfn.CONCAT("-$",ROUND($C$18,2),"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101"/>
      <c r="H25" s="99"/>
      <c r="I25" s="99"/>
      <c r="J25" s="100"/>
      <c r="K25" s="95" t="str">
        <f t="shared" ref="K25:K56" si="1">IF(OR(ISBLANK($I$9),ISBLANK($I$10),ISBLANK($I$11),ISBLANK($P$14),ISBLANK($P$15),ISBLANK($P$16),ISBLANK($F$16),ISBLANK(G25),ISBLANK(H25),ISBLANK(I25),ISBLANK(J25)),"",IF($P$15="Yes",IF(J25&lt;=$P$16,0, ROUND(($AM$158/((-37.75347*LN($P$16))+194.87))-($AM$158/((-37.75347*LN(J25))+194.87)),2)),IF($P$14="PA1",IF(J25&lt;$P$16,0,IF(J25&gt;170,_xlfn.CONCAT("-$",ROUND($C$18,2),"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101"/>
      <c r="M25" s="99"/>
      <c r="N25" s="99"/>
      <c r="O25" s="100"/>
      <c r="P25" s="95" t="str">
        <f t="shared" ref="P25:P56" si="2">IF(OR(ISBLANK($I$9),ISBLANK($I$10),ISBLANK($I$11),ISBLANK($P$14),ISBLANK($P$15),ISBLANK($P$16),ISBLANK($F$16),ISBLANK(L25),ISBLANK(M25),ISBLANK(N25),ISBLANK(O25)),"",IF($P$15="Yes",IF(O25&lt;=$P$16,0, ROUND(($AM$158/((-37.75347*LN($P$16))+194.87))-($AM$158/((-37.75347*LN(O25))+194.87)),2)),IF($P$14="PA1",IF(O25&lt;$P$16,0,IF(O25&gt;170,_xlfn.CONCAT("-$",ROUND($C$18,2),"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108" t="str">
        <f t="shared" ref="Q25:Q56" si="3">IF(OR(ISBLANK(C25),ISBLANK(D25)),"", IF((D25-C25)&lt;&gt;0.01,"Error: Lot Size is not reported in 0.01 mile lengths",""))</f>
        <v/>
      </c>
      <c r="R25" s="108" t="str">
        <f t="shared" ref="R25:R56" si="4">IF(OR(ISBLANK(H25),ISBLANK(I25)),"", IF((I25-H25)&lt;&gt;0.01,"Error: Lot Size is not reported in 0.01 mile lengths",""))</f>
        <v/>
      </c>
      <c r="S25" s="108" t="str">
        <f t="shared" ref="S25:S56" si="5">IF(OR(ISBLANK(M25),ISBLANK(N25)),"", IF((N25-M25)&lt;&gt;0.01,"Error: Lot Size is not reported in 0.01 mile lengths",""))</f>
        <v/>
      </c>
      <c r="T25" s="177"/>
      <c r="U25" s="176"/>
      <c r="V25" s="177"/>
      <c r="W25" s="177"/>
      <c r="X25" s="178"/>
      <c r="Y25" s="178"/>
      <c r="AU25" s="147" t="s">
        <v>179</v>
      </c>
    </row>
    <row r="26" spans="2:64" x14ac:dyDescent="0.35">
      <c r="B26" s="98"/>
      <c r="C26" s="99"/>
      <c r="D26" s="99"/>
      <c r="E26" s="100"/>
      <c r="F26" s="94" t="str">
        <f t="shared" si="0"/>
        <v/>
      </c>
      <c r="G26" s="101"/>
      <c r="H26" s="99"/>
      <c r="I26" s="99"/>
      <c r="J26" s="100"/>
      <c r="K26" s="95" t="str">
        <f t="shared" si="1"/>
        <v/>
      </c>
      <c r="L26" s="101"/>
      <c r="M26" s="99"/>
      <c r="N26" s="99"/>
      <c r="O26" s="100"/>
      <c r="P26" s="95" t="str">
        <f t="shared" si="2"/>
        <v/>
      </c>
      <c r="Q26" s="108" t="str">
        <f t="shared" si="3"/>
        <v/>
      </c>
      <c r="R26" s="108" t="str">
        <f t="shared" si="4"/>
        <v/>
      </c>
      <c r="S26" s="108" t="str">
        <f t="shared" si="5"/>
        <v/>
      </c>
      <c r="T26" s="178"/>
      <c r="U26" s="178"/>
      <c r="V26" s="178"/>
      <c r="W26" s="183"/>
      <c r="X26" s="183"/>
      <c r="Y26" s="178"/>
      <c r="AU26" s="147"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5">
      <c r="B27" s="98"/>
      <c r="C27" s="99"/>
      <c r="D27" s="99"/>
      <c r="E27" s="100"/>
      <c r="F27" s="94" t="str">
        <f t="shared" si="0"/>
        <v/>
      </c>
      <c r="G27" s="101"/>
      <c r="H27" s="99"/>
      <c r="I27" s="99"/>
      <c r="J27" s="100"/>
      <c r="K27" s="95" t="str">
        <f t="shared" si="1"/>
        <v/>
      </c>
      <c r="L27" s="101"/>
      <c r="M27" s="99"/>
      <c r="N27" s="99"/>
      <c r="O27" s="100"/>
      <c r="P27" s="95" t="str">
        <f t="shared" si="2"/>
        <v/>
      </c>
      <c r="Q27" s="108" t="str">
        <f t="shared" si="3"/>
        <v/>
      </c>
      <c r="R27" s="108" t="str">
        <f t="shared" si="4"/>
        <v/>
      </c>
      <c r="S27" s="108" t="str">
        <f t="shared" si="5"/>
        <v/>
      </c>
      <c r="T27" s="178"/>
      <c r="U27" s="178"/>
      <c r="V27" s="178"/>
      <c r="W27" s="184"/>
      <c r="X27" s="178"/>
      <c r="Y27" s="178"/>
      <c r="AU27" s="154" t="s">
        <v>148</v>
      </c>
    </row>
    <row r="28" spans="2:64" x14ac:dyDescent="0.35">
      <c r="B28" s="98"/>
      <c r="C28" s="99"/>
      <c r="D28" s="99"/>
      <c r="E28" s="100"/>
      <c r="F28" s="94" t="str">
        <f t="shared" si="0"/>
        <v/>
      </c>
      <c r="G28" s="101"/>
      <c r="H28" s="99"/>
      <c r="I28" s="99"/>
      <c r="J28" s="100"/>
      <c r="K28" s="95" t="str">
        <f t="shared" si="1"/>
        <v/>
      </c>
      <c r="L28" s="101"/>
      <c r="M28" s="99"/>
      <c r="N28" s="99"/>
      <c r="O28" s="100"/>
      <c r="P28" s="95" t="str">
        <f t="shared" si="2"/>
        <v/>
      </c>
      <c r="Q28" s="108" t="str">
        <f t="shared" si="3"/>
        <v/>
      </c>
      <c r="R28" s="108" t="str">
        <f t="shared" si="4"/>
        <v/>
      </c>
      <c r="S28" s="108" t="str">
        <f t="shared" si="5"/>
        <v/>
      </c>
      <c r="T28" s="178"/>
      <c r="U28" s="178"/>
      <c r="V28" s="178"/>
      <c r="W28" s="183"/>
      <c r="X28" s="178"/>
      <c r="Y28" s="178"/>
    </row>
    <row r="29" spans="2:64" x14ac:dyDescent="0.35">
      <c r="B29" s="98"/>
      <c r="C29" s="99"/>
      <c r="D29" s="99"/>
      <c r="E29" s="100"/>
      <c r="F29" s="94" t="str">
        <f t="shared" si="0"/>
        <v/>
      </c>
      <c r="G29" s="101"/>
      <c r="H29" s="99"/>
      <c r="I29" s="99"/>
      <c r="J29" s="100"/>
      <c r="K29" s="95" t="str">
        <f t="shared" si="1"/>
        <v/>
      </c>
      <c r="L29" s="101"/>
      <c r="M29" s="99"/>
      <c r="N29" s="99"/>
      <c r="O29" s="100"/>
      <c r="P29" s="95" t="str">
        <f t="shared" si="2"/>
        <v/>
      </c>
      <c r="Q29" s="108" t="str">
        <f t="shared" si="3"/>
        <v/>
      </c>
      <c r="R29" s="108" t="str">
        <f t="shared" si="4"/>
        <v/>
      </c>
      <c r="S29" s="108" t="str">
        <f t="shared" si="5"/>
        <v/>
      </c>
      <c r="T29" s="178"/>
      <c r="U29" s="179"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78"/>
      <c r="W29" s="178" t="str">
        <f>IF(P14="PA4","something","")</f>
        <v/>
      </c>
      <c r="X29" s="183"/>
      <c r="Y29" s="178"/>
      <c r="AA29" s="148"/>
    </row>
    <row r="30" spans="2:64" x14ac:dyDescent="0.35">
      <c r="B30" s="98"/>
      <c r="C30" s="99"/>
      <c r="D30" s="99"/>
      <c r="E30" s="100"/>
      <c r="F30" s="94" t="str">
        <f t="shared" si="0"/>
        <v/>
      </c>
      <c r="G30" s="101"/>
      <c r="H30" s="99"/>
      <c r="I30" s="99"/>
      <c r="J30" s="100"/>
      <c r="K30" s="95" t="str">
        <f t="shared" si="1"/>
        <v/>
      </c>
      <c r="L30" s="101"/>
      <c r="M30" s="99"/>
      <c r="N30" s="99"/>
      <c r="O30" s="100"/>
      <c r="P30" s="95" t="str">
        <f t="shared" si="2"/>
        <v/>
      </c>
      <c r="Q30" s="108" t="str">
        <f t="shared" si="3"/>
        <v/>
      </c>
      <c r="R30" s="108" t="str">
        <f t="shared" si="4"/>
        <v/>
      </c>
      <c r="S30" s="108" t="str">
        <f t="shared" si="5"/>
        <v/>
      </c>
      <c r="T30" s="178"/>
      <c r="U30" s="178"/>
      <c r="V30" s="178"/>
      <c r="W30" s="181"/>
      <c r="X30" s="178"/>
      <c r="Y30" s="178"/>
    </row>
    <row r="31" spans="2:64" x14ac:dyDescent="0.35">
      <c r="B31" s="98"/>
      <c r="C31" s="99"/>
      <c r="D31" s="99"/>
      <c r="E31" s="100"/>
      <c r="F31" s="94" t="str">
        <f t="shared" si="0"/>
        <v/>
      </c>
      <c r="G31" s="101"/>
      <c r="H31" s="99"/>
      <c r="I31" s="99"/>
      <c r="J31" s="100"/>
      <c r="K31" s="95" t="str">
        <f t="shared" si="1"/>
        <v/>
      </c>
      <c r="L31" s="101"/>
      <c r="M31" s="99"/>
      <c r="N31" s="99"/>
      <c r="O31" s="100"/>
      <c r="P31" s="95" t="str">
        <f t="shared" si="2"/>
        <v/>
      </c>
      <c r="Q31" s="108" t="str">
        <f t="shared" si="3"/>
        <v/>
      </c>
      <c r="R31" s="108" t="str">
        <f t="shared" si="4"/>
        <v/>
      </c>
      <c r="S31" s="108" t="str">
        <f t="shared" si="5"/>
        <v/>
      </c>
      <c r="T31" s="178"/>
      <c r="U31" s="178"/>
      <c r="V31" s="178"/>
      <c r="W31" s="178"/>
      <c r="X31" s="178"/>
      <c r="Y31" s="183"/>
      <c r="Z31" s="155"/>
    </row>
    <row r="32" spans="2:64" x14ac:dyDescent="0.35">
      <c r="B32" s="98"/>
      <c r="C32" s="99"/>
      <c r="D32" s="99"/>
      <c r="E32" s="100"/>
      <c r="F32" s="94" t="str">
        <f t="shared" si="0"/>
        <v/>
      </c>
      <c r="G32" s="101"/>
      <c r="H32" s="99"/>
      <c r="I32" s="99"/>
      <c r="J32" s="100"/>
      <c r="K32" s="95" t="str">
        <f t="shared" si="1"/>
        <v/>
      </c>
      <c r="L32" s="101"/>
      <c r="M32" s="99"/>
      <c r="N32" s="99"/>
      <c r="O32" s="100"/>
      <c r="P32" s="95" t="str">
        <f t="shared" si="2"/>
        <v/>
      </c>
      <c r="Q32" s="108" t="str">
        <f t="shared" si="3"/>
        <v/>
      </c>
      <c r="R32" s="108" t="str">
        <f t="shared" si="4"/>
        <v/>
      </c>
      <c r="S32" s="108" t="str">
        <f t="shared" si="5"/>
        <v/>
      </c>
      <c r="T32" s="178"/>
      <c r="U32" s="178"/>
      <c r="V32" s="178"/>
      <c r="W32" s="178"/>
      <c r="X32" s="178"/>
      <c r="Y32" s="178"/>
      <c r="AA32" s="148"/>
    </row>
    <row r="33" spans="2:25" x14ac:dyDescent="0.35">
      <c r="B33" s="98"/>
      <c r="C33" s="99"/>
      <c r="D33" s="99"/>
      <c r="E33" s="100"/>
      <c r="F33" s="94" t="str">
        <f t="shared" si="0"/>
        <v/>
      </c>
      <c r="G33" s="101"/>
      <c r="H33" s="99"/>
      <c r="I33" s="99"/>
      <c r="J33" s="100"/>
      <c r="K33" s="95" t="str">
        <f t="shared" si="1"/>
        <v/>
      </c>
      <c r="L33" s="101"/>
      <c r="M33" s="99"/>
      <c r="N33" s="99"/>
      <c r="O33" s="100"/>
      <c r="P33" s="95" t="str">
        <f t="shared" si="2"/>
        <v/>
      </c>
      <c r="Q33" s="108" t="str">
        <f t="shared" si="3"/>
        <v/>
      </c>
      <c r="R33" s="108" t="str">
        <f t="shared" si="4"/>
        <v/>
      </c>
      <c r="S33" s="108" t="str">
        <f t="shared" si="5"/>
        <v/>
      </c>
      <c r="T33" s="178"/>
      <c r="U33" s="178"/>
      <c r="V33" s="178"/>
      <c r="W33" s="185"/>
      <c r="X33" s="178"/>
      <c r="Y33" s="178"/>
    </row>
    <row r="34" spans="2:25" x14ac:dyDescent="0.35">
      <c r="B34" s="98"/>
      <c r="C34" s="99"/>
      <c r="D34" s="99"/>
      <c r="E34" s="100"/>
      <c r="F34" s="94" t="str">
        <f t="shared" si="0"/>
        <v/>
      </c>
      <c r="G34" s="101"/>
      <c r="H34" s="99"/>
      <c r="I34" s="99"/>
      <c r="J34" s="100"/>
      <c r="K34" s="95" t="str">
        <f t="shared" si="1"/>
        <v/>
      </c>
      <c r="L34" s="101"/>
      <c r="M34" s="99"/>
      <c r="N34" s="99"/>
      <c r="O34" s="100"/>
      <c r="P34" s="95" t="str">
        <f t="shared" si="2"/>
        <v/>
      </c>
      <c r="Q34" s="108" t="str">
        <f t="shared" si="3"/>
        <v/>
      </c>
      <c r="R34" s="108" t="str">
        <f t="shared" si="4"/>
        <v/>
      </c>
      <c r="S34" s="108" t="str">
        <f t="shared" si="5"/>
        <v/>
      </c>
      <c r="T34" s="178"/>
      <c r="U34" s="178"/>
      <c r="V34" s="178"/>
      <c r="W34" s="178"/>
      <c r="X34" s="178"/>
      <c r="Y34" s="178"/>
    </row>
    <row r="35" spans="2:25" x14ac:dyDescent="0.35">
      <c r="B35" s="98"/>
      <c r="C35" s="99"/>
      <c r="D35" s="99"/>
      <c r="E35" s="100"/>
      <c r="F35" s="94" t="str">
        <f t="shared" si="0"/>
        <v/>
      </c>
      <c r="G35" s="101"/>
      <c r="H35" s="99"/>
      <c r="I35" s="99"/>
      <c r="J35" s="100"/>
      <c r="K35" s="95" t="str">
        <f t="shared" si="1"/>
        <v/>
      </c>
      <c r="L35" s="101"/>
      <c r="M35" s="99"/>
      <c r="N35" s="99"/>
      <c r="O35" s="100"/>
      <c r="P35" s="95" t="str">
        <f t="shared" si="2"/>
        <v/>
      </c>
      <c r="Q35" s="108" t="str">
        <f t="shared" si="3"/>
        <v/>
      </c>
      <c r="R35" s="108" t="str">
        <f t="shared" si="4"/>
        <v/>
      </c>
      <c r="S35" s="108" t="str">
        <f t="shared" si="5"/>
        <v/>
      </c>
      <c r="T35" s="178"/>
      <c r="U35" s="178"/>
      <c r="V35" s="178"/>
      <c r="W35" s="178"/>
      <c r="X35" s="178"/>
      <c r="Y35" s="178"/>
    </row>
    <row r="36" spans="2:25" x14ac:dyDescent="0.35">
      <c r="B36" s="98"/>
      <c r="C36" s="99"/>
      <c r="D36" s="99"/>
      <c r="E36" s="100"/>
      <c r="F36" s="94" t="str">
        <f t="shared" si="0"/>
        <v/>
      </c>
      <c r="G36" s="101"/>
      <c r="H36" s="99"/>
      <c r="I36" s="99"/>
      <c r="J36" s="100"/>
      <c r="K36" s="95" t="str">
        <f t="shared" si="1"/>
        <v/>
      </c>
      <c r="L36" s="101"/>
      <c r="M36" s="99"/>
      <c r="N36" s="99"/>
      <c r="O36" s="100"/>
      <c r="P36" s="95" t="str">
        <f t="shared" si="2"/>
        <v/>
      </c>
      <c r="Q36" s="108" t="str">
        <f t="shared" si="3"/>
        <v/>
      </c>
      <c r="R36" s="108" t="str">
        <f t="shared" si="4"/>
        <v/>
      </c>
      <c r="S36" s="108" t="str">
        <f t="shared" si="5"/>
        <v/>
      </c>
      <c r="T36" s="178"/>
      <c r="U36" s="178"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78"/>
      <c r="W36" s="178"/>
      <c r="X36" s="178"/>
      <c r="Y36" s="178"/>
    </row>
    <row r="37" spans="2:25" x14ac:dyDescent="0.35">
      <c r="B37" s="98"/>
      <c r="C37" s="99"/>
      <c r="D37" s="99"/>
      <c r="E37" s="100"/>
      <c r="F37" s="94" t="str">
        <f t="shared" si="0"/>
        <v/>
      </c>
      <c r="G37" s="101"/>
      <c r="H37" s="99"/>
      <c r="I37" s="99"/>
      <c r="J37" s="100"/>
      <c r="K37" s="95" t="str">
        <f t="shared" si="1"/>
        <v/>
      </c>
      <c r="L37" s="101"/>
      <c r="M37" s="99"/>
      <c r="N37" s="99"/>
      <c r="O37" s="100"/>
      <c r="P37" s="95" t="str">
        <f t="shared" si="2"/>
        <v/>
      </c>
      <c r="Q37" s="108" t="str">
        <f t="shared" si="3"/>
        <v/>
      </c>
      <c r="R37" s="108" t="str">
        <f t="shared" si="4"/>
        <v/>
      </c>
      <c r="S37" s="108" t="str">
        <f t="shared" si="5"/>
        <v/>
      </c>
      <c r="T37" s="178"/>
      <c r="U37" s="178"/>
      <c r="V37" s="178"/>
      <c r="W37" s="178"/>
      <c r="X37" s="178"/>
      <c r="Y37" s="178"/>
    </row>
    <row r="38" spans="2:25" x14ac:dyDescent="0.35">
      <c r="B38" s="98"/>
      <c r="C38" s="99"/>
      <c r="D38" s="99"/>
      <c r="E38" s="100"/>
      <c r="F38" s="94" t="str">
        <f t="shared" si="0"/>
        <v/>
      </c>
      <c r="G38" s="101"/>
      <c r="H38" s="99"/>
      <c r="I38" s="99"/>
      <c r="J38" s="100"/>
      <c r="K38" s="95" t="str">
        <f t="shared" si="1"/>
        <v/>
      </c>
      <c r="L38" s="101"/>
      <c r="M38" s="99"/>
      <c r="N38" s="99"/>
      <c r="O38" s="100"/>
      <c r="P38" s="95" t="str">
        <f t="shared" si="2"/>
        <v/>
      </c>
      <c r="Q38" s="108" t="str">
        <f t="shared" si="3"/>
        <v/>
      </c>
      <c r="R38" s="108" t="str">
        <f t="shared" si="4"/>
        <v/>
      </c>
      <c r="S38" s="108" t="str">
        <f t="shared" si="5"/>
        <v/>
      </c>
      <c r="T38" s="178"/>
      <c r="U38" s="178"/>
      <c r="V38" s="178"/>
      <c r="W38" s="178"/>
      <c r="X38" s="178"/>
      <c r="Y38" s="178"/>
    </row>
    <row r="39" spans="2:25" x14ac:dyDescent="0.35">
      <c r="B39" s="98"/>
      <c r="C39" s="99"/>
      <c r="D39" s="99"/>
      <c r="E39" s="100"/>
      <c r="F39" s="94" t="str">
        <f t="shared" si="0"/>
        <v/>
      </c>
      <c r="G39" s="101"/>
      <c r="H39" s="99"/>
      <c r="I39" s="99"/>
      <c r="J39" s="100"/>
      <c r="K39" s="95" t="str">
        <f t="shared" si="1"/>
        <v/>
      </c>
      <c r="L39" s="101"/>
      <c r="M39" s="99"/>
      <c r="N39" s="99"/>
      <c r="O39" s="100"/>
      <c r="P39" s="95" t="str">
        <f t="shared" si="2"/>
        <v/>
      </c>
      <c r="Q39" s="108" t="str">
        <f t="shared" si="3"/>
        <v/>
      </c>
      <c r="R39" s="108" t="str">
        <f t="shared" si="4"/>
        <v/>
      </c>
      <c r="S39" s="108" t="str">
        <f t="shared" si="5"/>
        <v/>
      </c>
      <c r="T39" s="178"/>
      <c r="U39" s="178"/>
      <c r="V39" s="178"/>
      <c r="W39" s="178"/>
      <c r="X39" s="178"/>
      <c r="Y39" s="178"/>
    </row>
    <row r="40" spans="2:25" x14ac:dyDescent="0.35">
      <c r="B40" s="98"/>
      <c r="C40" s="99"/>
      <c r="D40" s="99"/>
      <c r="E40" s="100"/>
      <c r="F40" s="94" t="str">
        <f t="shared" si="0"/>
        <v/>
      </c>
      <c r="G40" s="101"/>
      <c r="H40" s="99"/>
      <c r="I40" s="99"/>
      <c r="J40" s="100"/>
      <c r="K40" s="95" t="str">
        <f t="shared" si="1"/>
        <v/>
      </c>
      <c r="L40" s="101"/>
      <c r="M40" s="99"/>
      <c r="N40" s="99"/>
      <c r="O40" s="100"/>
      <c r="P40" s="95" t="str">
        <f t="shared" si="2"/>
        <v/>
      </c>
      <c r="Q40" s="108" t="str">
        <f t="shared" si="3"/>
        <v/>
      </c>
      <c r="R40" s="108" t="str">
        <f t="shared" si="4"/>
        <v/>
      </c>
      <c r="S40" s="108" t="str">
        <f t="shared" si="5"/>
        <v/>
      </c>
      <c r="T40" s="178"/>
      <c r="U40" s="178"/>
      <c r="V40" s="178"/>
      <c r="W40" s="178"/>
      <c r="X40" s="178"/>
      <c r="Y40" s="178"/>
    </row>
    <row r="41" spans="2:25" x14ac:dyDescent="0.35">
      <c r="B41" s="98"/>
      <c r="C41" s="99"/>
      <c r="D41" s="99"/>
      <c r="E41" s="100"/>
      <c r="F41" s="94" t="str">
        <f t="shared" si="0"/>
        <v/>
      </c>
      <c r="G41" s="101"/>
      <c r="H41" s="99"/>
      <c r="I41" s="99"/>
      <c r="J41" s="100"/>
      <c r="K41" s="95" t="str">
        <f t="shared" si="1"/>
        <v/>
      </c>
      <c r="L41" s="101"/>
      <c r="M41" s="99"/>
      <c r="N41" s="99"/>
      <c r="O41" s="100"/>
      <c r="P41" s="95" t="str">
        <f t="shared" si="2"/>
        <v/>
      </c>
      <c r="Q41" s="108" t="str">
        <f t="shared" si="3"/>
        <v/>
      </c>
      <c r="R41" s="108" t="str">
        <f t="shared" si="4"/>
        <v/>
      </c>
      <c r="S41" s="108" t="str">
        <f t="shared" si="5"/>
        <v/>
      </c>
      <c r="T41" s="178"/>
      <c r="U41" s="178"/>
      <c r="V41" s="178"/>
      <c r="W41" s="178"/>
      <c r="X41" s="178"/>
      <c r="Y41" s="178"/>
    </row>
    <row r="42" spans="2:25" x14ac:dyDescent="0.35">
      <c r="B42" s="98"/>
      <c r="C42" s="99"/>
      <c r="D42" s="99"/>
      <c r="E42" s="100"/>
      <c r="F42" s="94" t="str">
        <f t="shared" si="0"/>
        <v/>
      </c>
      <c r="G42" s="101"/>
      <c r="H42" s="99"/>
      <c r="I42" s="99"/>
      <c r="J42" s="100"/>
      <c r="K42" s="95" t="str">
        <f t="shared" si="1"/>
        <v/>
      </c>
      <c r="L42" s="101"/>
      <c r="M42" s="99"/>
      <c r="N42" s="99"/>
      <c r="O42" s="100"/>
      <c r="P42" s="95" t="str">
        <f t="shared" si="2"/>
        <v/>
      </c>
      <c r="Q42" s="108" t="str">
        <f t="shared" si="3"/>
        <v/>
      </c>
      <c r="R42" s="108" t="str">
        <f t="shared" si="4"/>
        <v/>
      </c>
      <c r="S42" s="108" t="str">
        <f t="shared" si="5"/>
        <v/>
      </c>
      <c r="T42" s="178"/>
      <c r="U42" s="178"/>
      <c r="V42" s="178"/>
      <c r="W42" s="178"/>
      <c r="X42" s="178"/>
      <c r="Y42" s="178"/>
    </row>
    <row r="43" spans="2:25" x14ac:dyDescent="0.35">
      <c r="B43" s="98"/>
      <c r="C43" s="99"/>
      <c r="D43" s="99"/>
      <c r="E43" s="100"/>
      <c r="F43" s="94" t="str">
        <f t="shared" si="0"/>
        <v/>
      </c>
      <c r="G43" s="101"/>
      <c r="H43" s="99"/>
      <c r="I43" s="99"/>
      <c r="J43" s="100"/>
      <c r="K43" s="95" t="str">
        <f t="shared" si="1"/>
        <v/>
      </c>
      <c r="L43" s="101"/>
      <c r="M43" s="99"/>
      <c r="N43" s="99"/>
      <c r="O43" s="100"/>
      <c r="P43" s="95" t="str">
        <f t="shared" si="2"/>
        <v/>
      </c>
      <c r="Q43" s="108" t="str">
        <f t="shared" si="3"/>
        <v/>
      </c>
      <c r="R43" s="108" t="str">
        <f t="shared" si="4"/>
        <v/>
      </c>
      <c r="S43" s="108" t="str">
        <f t="shared" si="5"/>
        <v/>
      </c>
      <c r="T43" s="178"/>
      <c r="U43" s="178"/>
      <c r="V43" s="178"/>
      <c r="W43" s="178"/>
      <c r="X43" s="178"/>
      <c r="Y43" s="178"/>
    </row>
    <row r="44" spans="2:25" x14ac:dyDescent="0.35">
      <c r="B44" s="98"/>
      <c r="C44" s="99"/>
      <c r="D44" s="99"/>
      <c r="E44" s="100"/>
      <c r="F44" s="94" t="str">
        <f t="shared" si="0"/>
        <v/>
      </c>
      <c r="G44" s="101"/>
      <c r="H44" s="99"/>
      <c r="I44" s="99"/>
      <c r="J44" s="100"/>
      <c r="K44" s="95" t="str">
        <f t="shared" si="1"/>
        <v/>
      </c>
      <c r="L44" s="101"/>
      <c r="M44" s="99"/>
      <c r="N44" s="99"/>
      <c r="O44" s="100"/>
      <c r="P44" s="95" t="str">
        <f t="shared" si="2"/>
        <v/>
      </c>
      <c r="Q44" s="108" t="str">
        <f t="shared" si="3"/>
        <v/>
      </c>
      <c r="R44" s="108" t="str">
        <f t="shared" si="4"/>
        <v/>
      </c>
      <c r="S44" s="108" t="str">
        <f t="shared" si="5"/>
        <v/>
      </c>
      <c r="T44" s="178"/>
      <c r="U44" s="178"/>
      <c r="V44" s="178"/>
      <c r="W44" s="178"/>
      <c r="X44" s="178"/>
      <c r="Y44" s="178"/>
    </row>
    <row r="45" spans="2:25" x14ac:dyDescent="0.35">
      <c r="B45" s="98"/>
      <c r="C45" s="99"/>
      <c r="D45" s="99"/>
      <c r="E45" s="100"/>
      <c r="F45" s="94" t="str">
        <f t="shared" si="0"/>
        <v/>
      </c>
      <c r="G45" s="101"/>
      <c r="H45" s="99"/>
      <c r="I45" s="99"/>
      <c r="J45" s="100"/>
      <c r="K45" s="95" t="str">
        <f t="shared" si="1"/>
        <v/>
      </c>
      <c r="L45" s="101"/>
      <c r="M45" s="99"/>
      <c r="N45" s="99"/>
      <c r="O45" s="100"/>
      <c r="P45" s="95" t="str">
        <f t="shared" si="2"/>
        <v/>
      </c>
      <c r="Q45" s="108" t="str">
        <f t="shared" si="3"/>
        <v/>
      </c>
      <c r="R45" s="108" t="str">
        <f t="shared" si="4"/>
        <v/>
      </c>
      <c r="S45" s="108" t="str">
        <f t="shared" si="5"/>
        <v/>
      </c>
      <c r="T45" s="178"/>
      <c r="U45" s="178"/>
      <c r="V45" s="178"/>
      <c r="W45" s="178"/>
      <c r="X45" s="178"/>
      <c r="Y45" s="178"/>
    </row>
    <row r="46" spans="2:25" x14ac:dyDescent="0.35">
      <c r="B46" s="98"/>
      <c r="C46" s="99"/>
      <c r="D46" s="99"/>
      <c r="E46" s="100"/>
      <c r="F46" s="94" t="str">
        <f t="shared" si="0"/>
        <v/>
      </c>
      <c r="G46" s="101"/>
      <c r="H46" s="99"/>
      <c r="I46" s="99"/>
      <c r="J46" s="100"/>
      <c r="K46" s="95" t="str">
        <f t="shared" si="1"/>
        <v/>
      </c>
      <c r="L46" s="101"/>
      <c r="M46" s="99"/>
      <c r="N46" s="99"/>
      <c r="O46" s="100"/>
      <c r="P46" s="95" t="str">
        <f t="shared" si="2"/>
        <v/>
      </c>
      <c r="Q46" s="108" t="str">
        <f t="shared" si="3"/>
        <v/>
      </c>
      <c r="R46" s="108" t="str">
        <f t="shared" si="4"/>
        <v/>
      </c>
      <c r="S46" s="108" t="str">
        <f t="shared" si="5"/>
        <v/>
      </c>
      <c r="T46" s="178"/>
      <c r="U46" s="178"/>
      <c r="V46" s="178"/>
      <c r="W46" s="178"/>
      <c r="X46" s="178"/>
      <c r="Y46" s="178"/>
    </row>
    <row r="47" spans="2:25" x14ac:dyDescent="0.35">
      <c r="B47" s="98"/>
      <c r="C47" s="99"/>
      <c r="D47" s="99"/>
      <c r="E47" s="100"/>
      <c r="F47" s="94" t="str">
        <f t="shared" si="0"/>
        <v/>
      </c>
      <c r="G47" s="101"/>
      <c r="H47" s="99"/>
      <c r="I47" s="99"/>
      <c r="J47" s="100"/>
      <c r="K47" s="95" t="str">
        <f t="shared" si="1"/>
        <v/>
      </c>
      <c r="L47" s="101"/>
      <c r="M47" s="99"/>
      <c r="N47" s="99"/>
      <c r="O47" s="100"/>
      <c r="P47" s="95" t="str">
        <f t="shared" si="2"/>
        <v/>
      </c>
      <c r="Q47" s="108" t="str">
        <f t="shared" si="3"/>
        <v/>
      </c>
      <c r="R47" s="108" t="str">
        <f t="shared" si="4"/>
        <v/>
      </c>
      <c r="S47" s="108" t="str">
        <f t="shared" si="5"/>
        <v/>
      </c>
      <c r="T47" s="178"/>
      <c r="U47" s="178"/>
      <c r="V47" s="178"/>
      <c r="W47" s="178"/>
      <c r="X47" s="178"/>
      <c r="Y47" s="178"/>
    </row>
    <row r="48" spans="2:25" x14ac:dyDescent="0.35">
      <c r="B48" s="98"/>
      <c r="C48" s="99"/>
      <c r="D48" s="99"/>
      <c r="E48" s="100"/>
      <c r="F48" s="94" t="str">
        <f t="shared" si="0"/>
        <v/>
      </c>
      <c r="G48" s="101"/>
      <c r="H48" s="99"/>
      <c r="I48" s="99"/>
      <c r="J48" s="100"/>
      <c r="K48" s="95" t="str">
        <f t="shared" si="1"/>
        <v/>
      </c>
      <c r="L48" s="101"/>
      <c r="M48" s="99"/>
      <c r="N48" s="99"/>
      <c r="O48" s="100"/>
      <c r="P48" s="95" t="str">
        <f t="shared" si="2"/>
        <v/>
      </c>
      <c r="Q48" s="108" t="str">
        <f t="shared" si="3"/>
        <v/>
      </c>
      <c r="R48" s="108" t="str">
        <f t="shared" si="4"/>
        <v/>
      </c>
      <c r="S48" s="108" t="str">
        <f t="shared" si="5"/>
        <v/>
      </c>
      <c r="T48" s="178"/>
      <c r="U48" s="178"/>
      <c r="V48" s="178"/>
      <c r="W48" s="178"/>
      <c r="X48" s="178"/>
      <c r="Y48" s="178"/>
    </row>
    <row r="49" spans="2:25" x14ac:dyDescent="0.35">
      <c r="B49" s="98"/>
      <c r="C49" s="99"/>
      <c r="D49" s="99"/>
      <c r="E49" s="100"/>
      <c r="F49" s="94" t="str">
        <f t="shared" si="0"/>
        <v/>
      </c>
      <c r="G49" s="101"/>
      <c r="H49" s="99"/>
      <c r="I49" s="99"/>
      <c r="J49" s="100"/>
      <c r="K49" s="95" t="str">
        <f t="shared" si="1"/>
        <v/>
      </c>
      <c r="L49" s="101"/>
      <c r="M49" s="99"/>
      <c r="N49" s="99"/>
      <c r="O49" s="100"/>
      <c r="P49" s="95" t="str">
        <f t="shared" si="2"/>
        <v/>
      </c>
      <c r="Q49" s="108" t="str">
        <f t="shared" si="3"/>
        <v/>
      </c>
      <c r="R49" s="108" t="str">
        <f t="shared" si="4"/>
        <v/>
      </c>
      <c r="S49" s="108" t="str">
        <f t="shared" si="5"/>
        <v/>
      </c>
      <c r="T49" s="178"/>
      <c r="U49" s="178"/>
      <c r="V49" s="178"/>
      <c r="W49" s="178"/>
      <c r="X49" s="178"/>
      <c r="Y49" s="178"/>
    </row>
    <row r="50" spans="2:25" x14ac:dyDescent="0.35">
      <c r="B50" s="98"/>
      <c r="C50" s="99"/>
      <c r="D50" s="99"/>
      <c r="E50" s="100"/>
      <c r="F50" s="94" t="str">
        <f t="shared" si="0"/>
        <v/>
      </c>
      <c r="G50" s="101"/>
      <c r="H50" s="99"/>
      <c r="I50" s="99"/>
      <c r="J50" s="100"/>
      <c r="K50" s="95" t="str">
        <f t="shared" si="1"/>
        <v/>
      </c>
      <c r="L50" s="101"/>
      <c r="M50" s="99"/>
      <c r="N50" s="99"/>
      <c r="O50" s="100"/>
      <c r="P50" s="95" t="str">
        <f t="shared" si="2"/>
        <v/>
      </c>
      <c r="Q50" s="108" t="str">
        <f t="shared" si="3"/>
        <v/>
      </c>
      <c r="R50" s="108" t="str">
        <f t="shared" si="4"/>
        <v/>
      </c>
      <c r="S50" s="108" t="str">
        <f t="shared" si="5"/>
        <v/>
      </c>
      <c r="T50" s="178"/>
      <c r="U50" s="178"/>
      <c r="V50" s="178"/>
      <c r="W50" s="178"/>
      <c r="X50" s="178"/>
      <c r="Y50" s="178"/>
    </row>
    <row r="51" spans="2:25" x14ac:dyDescent="0.35">
      <c r="B51" s="98"/>
      <c r="C51" s="99"/>
      <c r="D51" s="99"/>
      <c r="E51" s="100"/>
      <c r="F51" s="94" t="str">
        <f t="shared" si="0"/>
        <v/>
      </c>
      <c r="G51" s="101"/>
      <c r="H51" s="99"/>
      <c r="I51" s="99"/>
      <c r="J51" s="100"/>
      <c r="K51" s="95" t="str">
        <f t="shared" si="1"/>
        <v/>
      </c>
      <c r="L51" s="101"/>
      <c r="M51" s="99"/>
      <c r="N51" s="99"/>
      <c r="O51" s="100"/>
      <c r="P51" s="95" t="str">
        <f t="shared" si="2"/>
        <v/>
      </c>
      <c r="Q51" s="108" t="str">
        <f t="shared" si="3"/>
        <v/>
      </c>
      <c r="R51" s="108" t="str">
        <f t="shared" si="4"/>
        <v/>
      </c>
      <c r="S51" s="108" t="str">
        <f t="shared" si="5"/>
        <v/>
      </c>
      <c r="T51" s="178"/>
      <c r="U51" s="178"/>
      <c r="V51" s="178"/>
      <c r="W51" s="178"/>
      <c r="X51" s="178"/>
      <c r="Y51" s="178"/>
    </row>
    <row r="52" spans="2:25" x14ac:dyDescent="0.35">
      <c r="B52" s="98"/>
      <c r="C52" s="99"/>
      <c r="D52" s="99"/>
      <c r="E52" s="100"/>
      <c r="F52" s="94" t="str">
        <f t="shared" si="0"/>
        <v/>
      </c>
      <c r="G52" s="101"/>
      <c r="H52" s="99"/>
      <c r="I52" s="99"/>
      <c r="J52" s="100"/>
      <c r="K52" s="95" t="str">
        <f t="shared" si="1"/>
        <v/>
      </c>
      <c r="L52" s="101"/>
      <c r="M52" s="99"/>
      <c r="N52" s="99"/>
      <c r="O52" s="100"/>
      <c r="P52" s="95" t="str">
        <f t="shared" si="2"/>
        <v/>
      </c>
      <c r="Q52" s="108" t="str">
        <f t="shared" si="3"/>
        <v/>
      </c>
      <c r="R52" s="108" t="str">
        <f t="shared" si="4"/>
        <v/>
      </c>
      <c r="S52" s="108" t="str">
        <f t="shared" si="5"/>
        <v/>
      </c>
      <c r="T52" s="178"/>
      <c r="U52" s="178"/>
      <c r="V52" s="178"/>
      <c r="W52" s="178"/>
      <c r="X52" s="178"/>
      <c r="Y52" s="178"/>
    </row>
    <row r="53" spans="2:25" x14ac:dyDescent="0.35">
      <c r="B53" s="98"/>
      <c r="C53" s="99"/>
      <c r="D53" s="99"/>
      <c r="E53" s="100"/>
      <c r="F53" s="94" t="str">
        <f t="shared" si="0"/>
        <v/>
      </c>
      <c r="G53" s="101"/>
      <c r="H53" s="99"/>
      <c r="I53" s="99"/>
      <c r="J53" s="100"/>
      <c r="K53" s="95" t="str">
        <f t="shared" si="1"/>
        <v/>
      </c>
      <c r="L53" s="101"/>
      <c r="M53" s="99"/>
      <c r="N53" s="99"/>
      <c r="O53" s="100"/>
      <c r="P53" s="95" t="str">
        <f t="shared" si="2"/>
        <v/>
      </c>
      <c r="Q53" s="108" t="str">
        <f t="shared" si="3"/>
        <v/>
      </c>
      <c r="R53" s="108" t="str">
        <f t="shared" si="4"/>
        <v/>
      </c>
      <c r="S53" s="108" t="str">
        <f t="shared" si="5"/>
        <v/>
      </c>
      <c r="T53" s="178"/>
      <c r="U53" s="178"/>
      <c r="V53" s="178"/>
      <c r="W53" s="178"/>
      <c r="X53" s="178"/>
      <c r="Y53" s="178"/>
    </row>
    <row r="54" spans="2:25" x14ac:dyDescent="0.35">
      <c r="B54" s="98"/>
      <c r="C54" s="99"/>
      <c r="D54" s="99"/>
      <c r="E54" s="100"/>
      <c r="F54" s="94" t="str">
        <f t="shared" si="0"/>
        <v/>
      </c>
      <c r="G54" s="101"/>
      <c r="H54" s="99"/>
      <c r="I54" s="99"/>
      <c r="J54" s="100"/>
      <c r="K54" s="95" t="str">
        <f t="shared" si="1"/>
        <v/>
      </c>
      <c r="L54" s="101"/>
      <c r="M54" s="99"/>
      <c r="N54" s="99"/>
      <c r="O54" s="100"/>
      <c r="P54" s="95" t="str">
        <f t="shared" si="2"/>
        <v/>
      </c>
      <c r="Q54" s="108" t="str">
        <f t="shared" si="3"/>
        <v/>
      </c>
      <c r="R54" s="108" t="str">
        <f t="shared" si="4"/>
        <v/>
      </c>
      <c r="S54" s="108" t="str">
        <f t="shared" si="5"/>
        <v/>
      </c>
      <c r="T54" s="178"/>
      <c r="U54" s="178"/>
      <c r="V54" s="178"/>
      <c r="W54" s="178"/>
      <c r="X54" s="178"/>
      <c r="Y54" s="178"/>
    </row>
    <row r="55" spans="2:25" x14ac:dyDescent="0.35">
      <c r="B55" s="98"/>
      <c r="C55" s="99"/>
      <c r="D55" s="99"/>
      <c r="E55" s="100"/>
      <c r="F55" s="94" t="str">
        <f t="shared" si="0"/>
        <v/>
      </c>
      <c r="G55" s="101"/>
      <c r="H55" s="99"/>
      <c r="I55" s="99"/>
      <c r="J55" s="100"/>
      <c r="K55" s="95" t="str">
        <f t="shared" si="1"/>
        <v/>
      </c>
      <c r="L55" s="101"/>
      <c r="M55" s="99"/>
      <c r="N55" s="99"/>
      <c r="O55" s="100"/>
      <c r="P55" s="95" t="str">
        <f t="shared" si="2"/>
        <v/>
      </c>
      <c r="Q55" s="108" t="str">
        <f t="shared" si="3"/>
        <v/>
      </c>
      <c r="R55" s="108" t="str">
        <f t="shared" si="4"/>
        <v/>
      </c>
      <c r="S55" s="108" t="str">
        <f t="shared" si="5"/>
        <v/>
      </c>
      <c r="T55" s="178"/>
      <c r="U55" s="178"/>
      <c r="V55" s="178"/>
      <c r="W55" s="178"/>
      <c r="X55" s="178"/>
      <c r="Y55" s="178"/>
    </row>
    <row r="56" spans="2:25" ht="15" thickBot="1" x14ac:dyDescent="0.4">
      <c r="B56" s="102"/>
      <c r="C56" s="103"/>
      <c r="D56" s="103"/>
      <c r="E56" s="104"/>
      <c r="F56" s="105" t="str">
        <f t="shared" si="0"/>
        <v/>
      </c>
      <c r="G56" s="106"/>
      <c r="H56" s="103"/>
      <c r="I56" s="103"/>
      <c r="J56" s="104"/>
      <c r="K56" s="107" t="str">
        <f t="shared" si="1"/>
        <v/>
      </c>
      <c r="L56" s="106"/>
      <c r="M56" s="103"/>
      <c r="N56" s="103"/>
      <c r="O56" s="104"/>
      <c r="P56" s="107" t="str">
        <f t="shared" si="2"/>
        <v/>
      </c>
      <c r="Q56" s="108" t="str">
        <f t="shared" si="3"/>
        <v/>
      </c>
      <c r="R56" s="108" t="str">
        <f t="shared" si="4"/>
        <v/>
      </c>
      <c r="S56" s="108" t="str">
        <f t="shared" si="5"/>
        <v/>
      </c>
      <c r="T56" s="178"/>
      <c r="U56" s="178"/>
      <c r="V56" s="178"/>
      <c r="W56" s="178"/>
      <c r="X56" s="178"/>
      <c r="Y56" s="178"/>
    </row>
    <row r="57" spans="2:25" ht="15" thickBot="1" x14ac:dyDescent="0.4">
      <c r="B57" s="110" t="s">
        <v>156</v>
      </c>
      <c r="C57" s="111"/>
      <c r="D57" s="245" t="str">
        <f>IF(OR(ISBLANK(B24),ISBLANK(C24),ISBLANK(D24),ISBLANK(E24)),"",ROUND(AVERAGE(E24:E56,J24:J56,O24:O56),0))</f>
        <v/>
      </c>
      <c r="E57" s="245"/>
      <c r="F57" s="246"/>
      <c r="G57" s="221" t="s">
        <v>154</v>
      </c>
      <c r="H57" s="222"/>
      <c r="I57" s="222"/>
      <c r="J57" s="222"/>
      <c r="K57" s="173" t="str">
        <f>IF(OR(ISBLANK(B24),ISBLANK(C24),ISBLANK(D24),ISBLANK(E24),ISBLANK(P16)),"",COUNTIF(E24:E56,"&gt;"&amp;P16)+COUNTIF(J24:J56,"&gt;"&amp;P16)+COUNTIF(O24:O56,"&gt;"&amp;P16))</f>
        <v/>
      </c>
      <c r="L57" s="221" t="s">
        <v>155</v>
      </c>
      <c r="M57" s="222"/>
      <c r="N57" s="222"/>
      <c r="O57" s="222"/>
      <c r="P57" s="174" t="str">
        <f>IF(OR(ISBLANK(B24),ISBLANK(C24),ISBLANK(D24),ISBLANK(E24),ISBLANK(P16)),"",COUNTIF(E24:E56,"&lt;="&amp;P16)+COUNTIF(J24:J56,"&lt;="&amp;P16)+COUNTIF(O24:O56,"&lt;="&amp;P16))</f>
        <v/>
      </c>
      <c r="Q57" s="108"/>
      <c r="R57" s="108"/>
      <c r="S57" s="108"/>
      <c r="T57" s="178"/>
      <c r="U57" s="178"/>
      <c r="V57" s="178"/>
      <c r="W57" s="178"/>
      <c r="X57" s="178"/>
      <c r="Y57" s="178"/>
    </row>
    <row r="58" spans="2:25" x14ac:dyDescent="0.35">
      <c r="T58" s="178"/>
      <c r="U58" s="178"/>
      <c r="V58" s="178"/>
      <c r="W58" s="178"/>
      <c r="X58" s="178"/>
      <c r="Y58" s="178"/>
    </row>
    <row r="59" spans="2:25" x14ac:dyDescent="0.35">
      <c r="R59" s="109"/>
      <c r="T59" s="178"/>
      <c r="U59" s="178"/>
      <c r="V59" s="178"/>
      <c r="W59" s="178"/>
      <c r="X59" s="178"/>
      <c r="Y59" s="178"/>
    </row>
    <row r="60" spans="2:25" x14ac:dyDescent="0.35">
      <c r="T60" s="178"/>
      <c r="U60" s="178"/>
      <c r="V60" s="178"/>
      <c r="W60" s="178"/>
      <c r="X60" s="178"/>
      <c r="Y60" s="178"/>
    </row>
    <row r="61" spans="2:25" x14ac:dyDescent="0.35">
      <c r="T61" s="178"/>
      <c r="U61" s="178"/>
      <c r="V61" s="178"/>
      <c r="W61" s="178"/>
      <c r="X61" s="178"/>
      <c r="Y61" s="178"/>
    </row>
    <row r="62" spans="2:25" x14ac:dyDescent="0.35">
      <c r="T62" s="178"/>
      <c r="U62" s="178"/>
      <c r="V62" s="178"/>
      <c r="W62" s="178"/>
      <c r="X62" s="178"/>
      <c r="Y62" s="178"/>
    </row>
    <row r="63" spans="2:25" x14ac:dyDescent="0.35">
      <c r="T63" s="178"/>
      <c r="U63" s="178"/>
      <c r="V63" s="178"/>
      <c r="W63" s="178"/>
      <c r="X63" s="178"/>
      <c r="Y63" s="178"/>
    </row>
    <row r="64" spans="2:25" x14ac:dyDescent="0.35">
      <c r="T64" s="178"/>
      <c r="U64" s="178"/>
      <c r="V64" s="178"/>
      <c r="W64" s="178"/>
      <c r="X64" s="178"/>
      <c r="Y64" s="178"/>
    </row>
    <row r="65" spans="20:25" x14ac:dyDescent="0.35">
      <c r="T65" s="178"/>
      <c r="U65" s="178"/>
      <c r="V65" s="178"/>
      <c r="W65" s="178"/>
      <c r="X65" s="178"/>
      <c r="Y65" s="178"/>
    </row>
    <row r="66" spans="20:25" x14ac:dyDescent="0.35">
      <c r="T66" s="178"/>
      <c r="U66" s="178"/>
      <c r="V66" s="178"/>
      <c r="W66" s="178"/>
      <c r="X66" s="178"/>
      <c r="Y66" s="178"/>
    </row>
    <row r="67" spans="20:25" x14ac:dyDescent="0.35">
      <c r="T67" s="178"/>
      <c r="U67" s="178"/>
      <c r="V67" s="178"/>
      <c r="W67" s="178"/>
      <c r="X67" s="178"/>
      <c r="Y67" s="178"/>
    </row>
    <row r="68" spans="20:25" x14ac:dyDescent="0.35">
      <c r="T68" s="178"/>
      <c r="U68" s="178"/>
      <c r="V68" s="178"/>
      <c r="W68" s="178"/>
      <c r="X68" s="178"/>
      <c r="Y68" s="178"/>
    </row>
    <row r="144" ht="15" thickBot="1" x14ac:dyDescent="0.4"/>
    <row r="145" spans="34:46" ht="15.5" thickTop="1" thickBot="1" x14ac:dyDescent="0.4">
      <c r="AI145" s="223" t="s">
        <v>90</v>
      </c>
      <c r="AJ145" s="223"/>
    </row>
    <row r="146" spans="34:46" ht="15" thickBot="1" x14ac:dyDescent="0.4">
      <c r="AI146" s="156" t="s">
        <v>91</v>
      </c>
      <c r="AJ146" s="157" t="s">
        <v>92</v>
      </c>
    </row>
    <row r="147" spans="34:46" x14ac:dyDescent="0.35">
      <c r="AI147" s="158" t="s">
        <v>93</v>
      </c>
      <c r="AJ147" s="159">
        <v>60</v>
      </c>
      <c r="AS147" s="147" t="str">
        <f>IF($P$14="PA4",$P$16+80,"NOT PA4")</f>
        <v>NOT PA4</v>
      </c>
      <c r="AT147" s="147" t="str">
        <f>IF(P14="PA4",IF($AS$147&gt;=$AS$148,$AS$147,$AS$148),"NOT PA4")</f>
        <v>NOT PA4</v>
      </c>
    </row>
    <row r="148" spans="34:46" x14ac:dyDescent="0.35">
      <c r="AI148" s="158" t="s">
        <v>94</v>
      </c>
      <c r="AJ148" s="159">
        <v>70</v>
      </c>
      <c r="AS148" s="147" t="str">
        <f>IF($P$14="PA4",170,"NOT PA4")</f>
        <v>NOT PA4</v>
      </c>
    </row>
    <row r="149" spans="34:46" x14ac:dyDescent="0.35">
      <c r="AI149" s="158" t="s">
        <v>97</v>
      </c>
      <c r="AJ149" s="159">
        <v>80</v>
      </c>
    </row>
    <row r="150" spans="34:46" ht="15" thickBot="1" x14ac:dyDescent="0.4">
      <c r="AI150" s="160" t="s">
        <v>95</v>
      </c>
      <c r="AJ150" s="161">
        <v>250</v>
      </c>
    </row>
    <row r="151" spans="34:46" ht="15" thickTop="1" x14ac:dyDescent="0.35">
      <c r="AH151" s="162" t="s">
        <v>101</v>
      </c>
      <c r="AI151" s="163" t="e">
        <f>VLOOKUP(D8,AI147:AJ150,2,FALSE)</f>
        <v>#N/A</v>
      </c>
    </row>
    <row r="152" spans="34:46" x14ac:dyDescent="0.35">
      <c r="AH152" s="162" t="s">
        <v>98</v>
      </c>
      <c r="AI152" s="147" t="e">
        <f>IF(I11&gt;=AI151,"No","Yes")</f>
        <v>#N/A</v>
      </c>
    </row>
    <row r="153" spans="34:46" x14ac:dyDescent="0.35">
      <c r="AH153" s="162" t="s">
        <v>102</v>
      </c>
      <c r="AI153" s="163" t="e">
        <f>IF(I11&gt;=AI151,I11,AI151)</f>
        <v>#N/A</v>
      </c>
    </row>
    <row r="155" spans="34:46" x14ac:dyDescent="0.35">
      <c r="AH155" s="162" t="s">
        <v>27</v>
      </c>
    </row>
    <row r="156" spans="34:46" x14ac:dyDescent="0.35">
      <c r="AH156" s="162" t="s">
        <v>28</v>
      </c>
    </row>
    <row r="158" spans="34:46" x14ac:dyDescent="0.35">
      <c r="AM158" s="155" t="e">
        <f>ROUND(1267.2*((I10/9)+(I9*AI153/150)),2)</f>
        <v>#N/A</v>
      </c>
    </row>
    <row r="159" spans="34:46" x14ac:dyDescent="0.35">
      <c r="AH159" s="164" t="s">
        <v>18</v>
      </c>
      <c r="AI159" s="147" t="s">
        <v>104</v>
      </c>
    </row>
    <row r="160" spans="34:46" x14ac:dyDescent="0.35">
      <c r="AH160" s="164" t="s">
        <v>19</v>
      </c>
      <c r="AI160" s="147" t="s">
        <v>105</v>
      </c>
      <c r="AO160" s="147" t="str">
        <f>IF(P15="Yes","PAEfive",IF(P14="PA1","PAEone",IF(P14="PA2","PAEtwo",IF(P14="PA3","PAEthree",IF(P14="PA4","PAEfour","PAEempty")))))</f>
        <v>PAEempty</v>
      </c>
      <c r="AP160" s="147" t="str">
        <f>IF(P15="Yes","Afive",IF(P14="PA1","Aone",IF(P14="PA2","Atwo",IF(P14="PA3","Athree",IF(P14="PA4","Afour","")))))</f>
        <v/>
      </c>
    </row>
    <row r="161" spans="34:46" x14ac:dyDescent="0.35">
      <c r="AH161" s="164" t="s">
        <v>20</v>
      </c>
      <c r="AI161" s="147" t="s">
        <v>106</v>
      </c>
    </row>
    <row r="162" spans="34:46" x14ac:dyDescent="0.35">
      <c r="AH162" s="164" t="s">
        <v>21</v>
      </c>
      <c r="AI162" s="147" t="s">
        <v>107</v>
      </c>
      <c r="AP162" s="147" t="s">
        <v>150</v>
      </c>
    </row>
    <row r="163" spans="34:46" ht="55" customHeight="1" x14ac:dyDescent="0.35">
      <c r="AP163" s="147" t="s">
        <v>110</v>
      </c>
    </row>
    <row r="164" spans="34:46" ht="45" customHeight="1" x14ac:dyDescent="0.35">
      <c r="AP164" s="147" t="s">
        <v>112</v>
      </c>
    </row>
    <row r="165" spans="34:46" ht="47.5" customHeight="1" x14ac:dyDescent="0.35">
      <c r="AL165" s="147" t="s">
        <v>111</v>
      </c>
      <c r="AP165" s="147" t="s">
        <v>113</v>
      </c>
    </row>
    <row r="166" spans="34:46" ht="51.65" customHeight="1" x14ac:dyDescent="0.35">
      <c r="AL166" s="147" t="s">
        <v>115</v>
      </c>
      <c r="AP166" s="147" t="s">
        <v>114</v>
      </c>
    </row>
    <row r="167" spans="34:46" ht="45" customHeight="1" x14ac:dyDescent="0.35">
      <c r="AL167" s="147" t="s">
        <v>116</v>
      </c>
      <c r="AP167" s="147" t="s">
        <v>126</v>
      </c>
    </row>
    <row r="168" spans="34:46" x14ac:dyDescent="0.35">
      <c r="AL168" s="147" t="s">
        <v>117</v>
      </c>
    </row>
    <row r="169" spans="34:46" ht="47.5" customHeight="1" x14ac:dyDescent="0.35">
      <c r="AL169" s="147" t="s">
        <v>127</v>
      </c>
      <c r="AS169" s="165" t="str">
        <f>IF(P15="Yes","payequationfive",IF(P14="PA1","payequationone",IF(P14="PA2","payequationtwo",IF(P14="PA3","payequationthree",IF(P14="PA4","payequationfour","")))))</f>
        <v/>
      </c>
    </row>
    <row r="170" spans="34:46" x14ac:dyDescent="0.35">
      <c r="AS170" s="165"/>
    </row>
    <row r="171" spans="34:46" ht="54" customHeight="1" x14ac:dyDescent="0.35">
      <c r="AS171" s="165" t="s">
        <v>119</v>
      </c>
      <c r="AT171" s="166"/>
    </row>
    <row r="172" spans="34:46" ht="54" customHeight="1" x14ac:dyDescent="0.35">
      <c r="AS172" s="165" t="s">
        <v>120</v>
      </c>
    </row>
    <row r="173" spans="34:46" ht="54" customHeight="1" x14ac:dyDescent="0.35">
      <c r="AS173" s="165" t="s">
        <v>121</v>
      </c>
    </row>
    <row r="174" spans="34:46" ht="54" customHeight="1" x14ac:dyDescent="0.35">
      <c r="AS174" s="165" t="s">
        <v>122</v>
      </c>
    </row>
    <row r="175" spans="34:46" ht="54" customHeight="1" x14ac:dyDescent="0.35">
      <c r="AS175" s="165" t="s">
        <v>123</v>
      </c>
    </row>
  </sheetData>
  <sheetProtection algorithmName="SHA-512" hashValue="E0QkyO+3vFniUZkTbwNY39tsEB2pXySyemu+as/YcFWqYARJhCkDR2XHnk7Z6jd3cROaHER0gWU5Q37RIQWGUA==" saltValue="B0lith/VK9iU9b2l2zMBaQ==" spinCount="100000" sheet="1" objects="1" scenarios="1" selectLockedCells="1"/>
  <mergeCells count="32">
    <mergeCell ref="B3:P3"/>
    <mergeCell ref="C4:P4"/>
    <mergeCell ref="C5:F5"/>
    <mergeCell ref="H5:I5"/>
    <mergeCell ref="K5:L5"/>
    <mergeCell ref="N5:P5"/>
    <mergeCell ref="B13:P13"/>
    <mergeCell ref="E6:P6"/>
    <mergeCell ref="B7:C7"/>
    <mergeCell ref="E7:F7"/>
    <mergeCell ref="G7:J7"/>
    <mergeCell ref="K7:L7"/>
    <mergeCell ref="M7:P7"/>
    <mergeCell ref="B8:C8"/>
    <mergeCell ref="D8:P8"/>
    <mergeCell ref="B9:H9"/>
    <mergeCell ref="B10:H10"/>
    <mergeCell ref="B11:H11"/>
    <mergeCell ref="E14:L14"/>
    <mergeCell ref="M14:O14"/>
    <mergeCell ref="B15:O15"/>
    <mergeCell ref="C18:D18"/>
    <mergeCell ref="B20:D20"/>
    <mergeCell ref="E20:K20"/>
    <mergeCell ref="AI145:AJ145"/>
    <mergeCell ref="B21:H21"/>
    <mergeCell ref="I21:J21"/>
    <mergeCell ref="K21:O21"/>
    <mergeCell ref="B22:P22"/>
    <mergeCell ref="D57:F57"/>
    <mergeCell ref="G57:J57"/>
    <mergeCell ref="L57:O57"/>
  </mergeCells>
  <conditionalFormatting sqref="I21">
    <cfRule type="cellIs" dxfId="17" priority="5" operator="between">
      <formula>0.00001</formula>
      <formula>500000</formula>
    </cfRule>
    <cfRule type="cellIs" dxfId="16" priority="6" operator="between">
      <formula>-0.001</formula>
      <formula>-500000</formula>
    </cfRule>
  </conditionalFormatting>
  <conditionalFormatting sqref="F24:F56 P24:P56 K24:K56 L57">
    <cfRule type="containsText" dxfId="15" priority="2" operator="containsText" text="CA">
      <formula>NOT(ISERROR(SEARCH("CA",F24)))</formula>
    </cfRule>
    <cfRule type="cellIs" dxfId="14" priority="3" operator="between">
      <formula>0</formula>
      <formula>500000</formula>
    </cfRule>
    <cfRule type="cellIs" dxfId="13" priority="4" operator="between">
      <formula>-0.0000000001</formula>
      <formula>-500000</formula>
    </cfRule>
  </conditionalFormatting>
  <conditionalFormatting sqref="P21">
    <cfRule type="cellIs" dxfId="12"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A183EEB0-2E7E-4BE3-9363-49117697B043}"/>
    <dataValidation allowBlank="1" showInputMessage="1" showErrorMessage="1" promptTitle="Instructions" prompt="Please enter your target IRI here._x000a__x000a_You can determine your target IRI on the worksheet titled &quot;Target IRI Lookup Table &amp; Tool&quot;" sqref="E18" xr:uid="{A4192334-798A-4616-AA91-85F0932D7B8D}"/>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AF2A451A-C89D-43D3-935C-707FCE92763F}">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91E6E570-AB58-4E29-8295-477A20460F74}">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3FF1C66A-72FF-42A1-9592-A169A3E0232D}">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0DEA073C-EE48-4110-863B-994E222B9BCC}">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AB892982-6795-4203-974A-A17304DA4AEB}">
      <formula1>$AH$159:$AH$162</formula1>
    </dataValidation>
    <dataValidation errorStyle="warning" allowBlank="1" showInputMessage="1" sqref="E19" xr:uid="{0B9F9460-FFD8-4922-9AFC-49D439AED58F}"/>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B5FCA784-D005-4C6B-90C6-D6C76657A495}">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171</vt:i4>
      </vt:variant>
    </vt:vector>
  </HeadingPairs>
  <TitlesOfParts>
    <vt:vector size="183" baseType="lpstr">
      <vt:lpstr>Summary</vt:lpstr>
      <vt:lpstr>Worksheet1</vt:lpstr>
      <vt:lpstr>Worksheet2</vt:lpstr>
      <vt:lpstr>Worksheet3</vt:lpstr>
      <vt:lpstr>Worksheet4</vt:lpstr>
      <vt:lpstr>Worksheet5</vt:lpstr>
      <vt:lpstr>Worksheet6</vt:lpstr>
      <vt:lpstr>Worksheet7</vt:lpstr>
      <vt:lpstr>Worksheet8</vt:lpstr>
      <vt:lpstr>Worksheet9</vt:lpstr>
      <vt:lpstr>Worksheet10</vt:lpstr>
      <vt:lpstr>Target IRI Lookup Table &amp; Tool</vt:lpstr>
      <vt:lpstr>Worksheet10!Afive</vt:lpstr>
      <vt:lpstr>Worksheet2!Afive</vt:lpstr>
      <vt:lpstr>Worksheet3!Afive</vt:lpstr>
      <vt:lpstr>Worksheet4!Afive</vt:lpstr>
      <vt:lpstr>Worksheet5!Afive</vt:lpstr>
      <vt:lpstr>Worksheet6!Afive</vt:lpstr>
      <vt:lpstr>Worksheet7!Afive</vt:lpstr>
      <vt:lpstr>Worksheet8!Afive</vt:lpstr>
      <vt:lpstr>Worksheet9!Afive</vt:lpstr>
      <vt:lpstr>Afive</vt:lpstr>
      <vt:lpstr>Worksheet10!Afour</vt:lpstr>
      <vt:lpstr>Worksheet2!Afour</vt:lpstr>
      <vt:lpstr>Worksheet3!Afour</vt:lpstr>
      <vt:lpstr>Worksheet4!Afour</vt:lpstr>
      <vt:lpstr>Worksheet5!Afour</vt:lpstr>
      <vt:lpstr>Worksheet6!Afour</vt:lpstr>
      <vt:lpstr>Worksheet7!Afour</vt:lpstr>
      <vt:lpstr>Worksheet8!Afour</vt:lpstr>
      <vt:lpstr>Worksheet9!Afour</vt:lpstr>
      <vt:lpstr>Afour</vt:lpstr>
      <vt:lpstr>Worksheet10!Aone</vt:lpstr>
      <vt:lpstr>Worksheet2!Aone</vt:lpstr>
      <vt:lpstr>Worksheet3!Aone</vt:lpstr>
      <vt:lpstr>Worksheet4!Aone</vt:lpstr>
      <vt:lpstr>Worksheet5!Aone</vt:lpstr>
      <vt:lpstr>Worksheet6!Aone</vt:lpstr>
      <vt:lpstr>Worksheet7!Aone</vt:lpstr>
      <vt:lpstr>Worksheet8!Aone</vt:lpstr>
      <vt:lpstr>Worksheet9!Aone</vt:lpstr>
      <vt:lpstr>Aone</vt:lpstr>
      <vt:lpstr>Worksheet10!Athree</vt:lpstr>
      <vt:lpstr>Worksheet2!Athree</vt:lpstr>
      <vt:lpstr>Worksheet3!Athree</vt:lpstr>
      <vt:lpstr>Worksheet4!Athree</vt:lpstr>
      <vt:lpstr>Worksheet5!Athree</vt:lpstr>
      <vt:lpstr>Worksheet6!Athree</vt:lpstr>
      <vt:lpstr>Worksheet7!Athree</vt:lpstr>
      <vt:lpstr>Worksheet8!Athree</vt:lpstr>
      <vt:lpstr>Worksheet9!Athree</vt:lpstr>
      <vt:lpstr>Athree</vt:lpstr>
      <vt:lpstr>Worksheet10!Atwo</vt:lpstr>
      <vt:lpstr>Worksheet2!Atwo</vt:lpstr>
      <vt:lpstr>Worksheet3!Atwo</vt:lpstr>
      <vt:lpstr>Worksheet4!Atwo</vt:lpstr>
      <vt:lpstr>Worksheet5!Atwo</vt:lpstr>
      <vt:lpstr>Worksheet6!Atwo</vt:lpstr>
      <vt:lpstr>Worksheet7!Atwo</vt:lpstr>
      <vt:lpstr>Worksheet8!Atwo</vt:lpstr>
      <vt:lpstr>Worksheet9!Atwo</vt:lpstr>
      <vt:lpstr>Atwo</vt:lpstr>
      <vt:lpstr>Worksheet10!PAEempty</vt:lpstr>
      <vt:lpstr>Worksheet2!PAEempty</vt:lpstr>
      <vt:lpstr>Worksheet3!PAEempty</vt:lpstr>
      <vt:lpstr>Worksheet4!PAEempty</vt:lpstr>
      <vt:lpstr>Worksheet5!PAEempty</vt:lpstr>
      <vt:lpstr>Worksheet6!PAEempty</vt:lpstr>
      <vt:lpstr>Worksheet7!PAEempty</vt:lpstr>
      <vt:lpstr>Worksheet8!PAEempty</vt:lpstr>
      <vt:lpstr>Worksheet9!PAEempty</vt:lpstr>
      <vt:lpstr>PAEempty</vt:lpstr>
      <vt:lpstr>Worksheet10!PAEfive</vt:lpstr>
      <vt:lpstr>Worksheet2!PAEfive</vt:lpstr>
      <vt:lpstr>Worksheet3!PAEfive</vt:lpstr>
      <vt:lpstr>Worksheet4!PAEfive</vt:lpstr>
      <vt:lpstr>Worksheet5!PAEfive</vt:lpstr>
      <vt:lpstr>Worksheet6!PAEfive</vt:lpstr>
      <vt:lpstr>Worksheet7!PAEfive</vt:lpstr>
      <vt:lpstr>Worksheet8!PAEfive</vt:lpstr>
      <vt:lpstr>Worksheet9!PAEfive</vt:lpstr>
      <vt:lpstr>PAEfive</vt:lpstr>
      <vt:lpstr>Worksheet10!PAEfour</vt:lpstr>
      <vt:lpstr>Worksheet2!PAEfour</vt:lpstr>
      <vt:lpstr>Worksheet3!PAEfour</vt:lpstr>
      <vt:lpstr>Worksheet4!PAEfour</vt:lpstr>
      <vt:lpstr>Worksheet5!PAEfour</vt:lpstr>
      <vt:lpstr>Worksheet6!PAEfour</vt:lpstr>
      <vt:lpstr>Worksheet7!PAEfour</vt:lpstr>
      <vt:lpstr>Worksheet8!PAEfour</vt:lpstr>
      <vt:lpstr>Worksheet9!PAEfour</vt:lpstr>
      <vt:lpstr>PAEfour</vt:lpstr>
      <vt:lpstr>Worksheet10!PAEone</vt:lpstr>
      <vt:lpstr>Worksheet2!PAEone</vt:lpstr>
      <vt:lpstr>Worksheet3!PAEone</vt:lpstr>
      <vt:lpstr>Worksheet4!PAEone</vt:lpstr>
      <vt:lpstr>Worksheet5!PAEone</vt:lpstr>
      <vt:lpstr>Worksheet6!PAEone</vt:lpstr>
      <vt:lpstr>Worksheet7!PAEone</vt:lpstr>
      <vt:lpstr>Worksheet8!PAEone</vt:lpstr>
      <vt:lpstr>Worksheet9!PAEone</vt:lpstr>
      <vt:lpstr>PAEone</vt:lpstr>
      <vt:lpstr>Worksheet10!PAEthree</vt:lpstr>
      <vt:lpstr>Worksheet2!PAEthree</vt:lpstr>
      <vt:lpstr>Worksheet3!PAEthree</vt:lpstr>
      <vt:lpstr>Worksheet4!PAEthree</vt:lpstr>
      <vt:lpstr>Worksheet5!PAEthree</vt:lpstr>
      <vt:lpstr>Worksheet6!PAEthree</vt:lpstr>
      <vt:lpstr>Worksheet7!PAEthree</vt:lpstr>
      <vt:lpstr>Worksheet8!PAEthree</vt:lpstr>
      <vt:lpstr>Worksheet9!PAEthree</vt:lpstr>
      <vt:lpstr>PAEthree</vt:lpstr>
      <vt:lpstr>Worksheet10!PAEtwo</vt:lpstr>
      <vt:lpstr>Worksheet2!PAEtwo</vt:lpstr>
      <vt:lpstr>Worksheet3!PAEtwo</vt:lpstr>
      <vt:lpstr>Worksheet4!PAEtwo</vt:lpstr>
      <vt:lpstr>Worksheet5!PAEtwo</vt:lpstr>
      <vt:lpstr>Worksheet6!PAEtwo</vt:lpstr>
      <vt:lpstr>Worksheet7!PAEtwo</vt:lpstr>
      <vt:lpstr>Worksheet8!PAEtwo</vt:lpstr>
      <vt:lpstr>Worksheet9!PAEtwo</vt:lpstr>
      <vt:lpstr>PAEtwo</vt:lpstr>
      <vt:lpstr>Worksheet10!payequationfive</vt:lpstr>
      <vt:lpstr>Worksheet2!payequationfive</vt:lpstr>
      <vt:lpstr>Worksheet3!payequationfive</vt:lpstr>
      <vt:lpstr>Worksheet4!payequationfive</vt:lpstr>
      <vt:lpstr>Worksheet5!payequationfive</vt:lpstr>
      <vt:lpstr>Worksheet6!payequationfive</vt:lpstr>
      <vt:lpstr>Worksheet7!payequationfive</vt:lpstr>
      <vt:lpstr>Worksheet8!payequationfive</vt:lpstr>
      <vt:lpstr>Worksheet9!payequationfive</vt:lpstr>
      <vt:lpstr>payequationfive</vt:lpstr>
      <vt:lpstr>Worksheet10!payequationfour</vt:lpstr>
      <vt:lpstr>Worksheet2!payequationfour</vt:lpstr>
      <vt:lpstr>Worksheet3!payequationfour</vt:lpstr>
      <vt:lpstr>Worksheet4!payequationfour</vt:lpstr>
      <vt:lpstr>Worksheet5!payequationfour</vt:lpstr>
      <vt:lpstr>Worksheet6!payequationfour</vt:lpstr>
      <vt:lpstr>Worksheet7!payequationfour</vt:lpstr>
      <vt:lpstr>Worksheet8!payequationfour</vt:lpstr>
      <vt:lpstr>Worksheet9!payequationfour</vt:lpstr>
      <vt:lpstr>payequationfour</vt:lpstr>
      <vt:lpstr>Worksheet10!payequationone</vt:lpstr>
      <vt:lpstr>Worksheet2!payequationone</vt:lpstr>
      <vt:lpstr>Worksheet3!payequationone</vt:lpstr>
      <vt:lpstr>Worksheet4!payequationone</vt:lpstr>
      <vt:lpstr>Worksheet5!payequationone</vt:lpstr>
      <vt:lpstr>Worksheet6!payequationone</vt:lpstr>
      <vt:lpstr>Worksheet7!payequationone</vt:lpstr>
      <vt:lpstr>Worksheet8!payequationone</vt:lpstr>
      <vt:lpstr>Worksheet9!payequationone</vt:lpstr>
      <vt:lpstr>payequationone</vt:lpstr>
      <vt:lpstr>Worksheet10!payequationthree</vt:lpstr>
      <vt:lpstr>Worksheet2!payequationthree</vt:lpstr>
      <vt:lpstr>Worksheet3!payequationthree</vt:lpstr>
      <vt:lpstr>Worksheet4!payequationthree</vt:lpstr>
      <vt:lpstr>Worksheet5!payequationthree</vt:lpstr>
      <vt:lpstr>Worksheet6!payequationthree</vt:lpstr>
      <vt:lpstr>Worksheet7!payequationthree</vt:lpstr>
      <vt:lpstr>Worksheet8!payequationthree</vt:lpstr>
      <vt:lpstr>Worksheet9!payequationthree</vt:lpstr>
      <vt:lpstr>payequationthree</vt:lpstr>
      <vt:lpstr>Worksheet10!payequationtwo</vt:lpstr>
      <vt:lpstr>Worksheet2!payequationtwo</vt:lpstr>
      <vt:lpstr>Worksheet3!payequationtwo</vt:lpstr>
      <vt:lpstr>Worksheet4!payequationtwo</vt:lpstr>
      <vt:lpstr>Worksheet5!payequationtwo</vt:lpstr>
      <vt:lpstr>Worksheet6!payequationtwo</vt:lpstr>
      <vt:lpstr>Worksheet7!payequationtwo</vt:lpstr>
      <vt:lpstr>Worksheet8!payequationtwo</vt:lpstr>
      <vt:lpstr>Worksheet9!payequationtwo</vt:lpstr>
      <vt:lpstr>payequationtwo</vt:lpstr>
      <vt:lpstr>Summary!Print_Area</vt:lpstr>
      <vt:lpstr>Worksheet1!Print_Area</vt:lpstr>
      <vt:lpstr>Worksheet10!Print_Area</vt:lpstr>
      <vt:lpstr>Worksheet2!Print_Area</vt:lpstr>
      <vt:lpstr>Worksheet3!Print_Area</vt:lpstr>
      <vt:lpstr>Worksheet4!Print_Area</vt:lpstr>
      <vt:lpstr>Worksheet5!Print_Area</vt:lpstr>
      <vt:lpstr>Worksheet6!Print_Area</vt:lpstr>
      <vt:lpstr>Worksheet7!Print_Area</vt:lpstr>
      <vt:lpstr>Worksheet8!Print_Area</vt:lpstr>
      <vt:lpstr>Worksheet9!Print_Area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Glatfelter</dc:creator>
  <cp:lastModifiedBy>Thomas Glatfelter</cp:lastModifiedBy>
  <cp:lastPrinted>2020-08-26T14:20:36Z</cp:lastPrinted>
  <dcterms:created xsi:type="dcterms:W3CDTF">2020-08-20T13:10:59Z</dcterms:created>
  <dcterms:modified xsi:type="dcterms:W3CDTF">2020-08-26T14:22:27Z</dcterms:modified>
</cp:coreProperties>
</file>